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75"/>
  </bookViews>
  <sheets>
    <sheet name="重点项目" sheetId="1" r:id="rId1"/>
  </sheets>
  <externalReferences>
    <externalReference r:id="rId2"/>
    <externalReference r:id="rId3"/>
    <externalReference r:id="rId4"/>
    <externalReference r:id="rId5"/>
    <externalReference r:id="rId6"/>
  </externalReferences>
  <definedNames>
    <definedName name="_xlnm._FilterDatabase" localSheetId="0" hidden="1">重点项目!$A$4:$DT$343</definedName>
    <definedName name="_xlnm.Print_Area" localSheetId="0">重点项目!$A$1:$DS$339</definedName>
    <definedName name="_xlnm.Print_Titles" localSheetId="0">重点项目!$3:$4</definedName>
    <definedName name="城镇化建设">[1]行业分类表!$G$2:$G$5</definedName>
    <definedName name="行业分类1">[5]行业分类表!$B$1:$G$1</definedName>
    <definedName name="基础设施">[1]行业分类表!$D$2:$D$5</definedName>
    <definedName name="建设1">[2]行业分类表!$H$2:$H$3</definedName>
    <definedName name="建设性质">[3]行业分类表!$H$2:$H$3</definedName>
    <definedName name="邻水">[4]行业分类表!$H$2:$H$3</definedName>
    <definedName name="社会事业">[1]行业分类表!$F$2:$F$9</definedName>
    <definedName name="重大产业">[1]行业分类表!$C$2:$C$10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<sst xmlns="http://schemas.openxmlformats.org/spreadsheetml/2006/main" count="9173" uniqueCount="2045">
  <si>
    <t>达拉特旗2023年重点项目投资滚动计划</t>
  </si>
  <si>
    <t xml:space="preserve">       打印日期：</t>
  </si>
  <si>
    <t>单位：亿元</t>
  </si>
  <si>
    <t>6大类</t>
  </si>
  <si>
    <t>基本情况</t>
  </si>
  <si>
    <t>项目投资进度</t>
  </si>
  <si>
    <t>存在问题</t>
  </si>
  <si>
    <t>立项</t>
  </si>
  <si>
    <t>预审与选址</t>
  </si>
  <si>
    <t>能评</t>
  </si>
  <si>
    <t>环评</t>
  </si>
  <si>
    <t>水土
保持</t>
  </si>
  <si>
    <t>取水许可</t>
  </si>
  <si>
    <t>林草地</t>
  </si>
  <si>
    <t>建设用地</t>
  </si>
  <si>
    <t>土地
供应</t>
  </si>
  <si>
    <t>施工许可</t>
  </si>
  <si>
    <t>安全设施设计专篇</t>
  </si>
  <si>
    <t>项目整体用地规模（亩）</t>
  </si>
  <si>
    <t>项目建成后整体用能规模（等价值吨）</t>
  </si>
  <si>
    <t>项目建成后整体用水规模（立方米）</t>
  </si>
  <si>
    <t>联系人</t>
  </si>
  <si>
    <t>联系电话</t>
  </si>
  <si>
    <t>序号</t>
  </si>
  <si>
    <t>县级包联
领导</t>
  </si>
  <si>
    <t>项目调度人</t>
  </si>
  <si>
    <t>领导排名</t>
  </si>
  <si>
    <t>拟列入市级重点
51</t>
  </si>
  <si>
    <t>分管
领导</t>
  </si>
  <si>
    <t>牵头
部门</t>
  </si>
  <si>
    <t>项目名称</t>
  </si>
  <si>
    <t>建设规模</t>
  </si>
  <si>
    <t>计数</t>
  </si>
  <si>
    <t>建设
性质</t>
  </si>
  <si>
    <t>拍视频</t>
  </si>
  <si>
    <t>做册子</t>
  </si>
  <si>
    <t>上图</t>
  </si>
  <si>
    <t>是否为签约项目</t>
  </si>
  <si>
    <t>招商引资项目投资来源地</t>
  </si>
  <si>
    <t>项目在线审批监管平台代码</t>
  </si>
  <si>
    <t>项目单位注册地</t>
  </si>
  <si>
    <t>项目业主单位</t>
  </si>
  <si>
    <t>属地</t>
  </si>
  <si>
    <t>建设地址</t>
  </si>
  <si>
    <t>所属
行业</t>
  </si>
  <si>
    <t>所属行业
（二级）</t>
  </si>
  <si>
    <t>所属行业
（三级）</t>
  </si>
  <si>
    <t>产业</t>
  </si>
  <si>
    <t>大类</t>
  </si>
  <si>
    <t>小类</t>
  </si>
  <si>
    <t>投资规模</t>
  </si>
  <si>
    <t>专精特新</t>
  </si>
  <si>
    <t>投资
性质</t>
  </si>
  <si>
    <t>调手续</t>
  </si>
  <si>
    <t>春季集中开工</t>
  </si>
  <si>
    <t>展板</t>
  </si>
  <si>
    <t>总投资</t>
  </si>
  <si>
    <t>2023年以前年度已完成投资</t>
  </si>
  <si>
    <t>2022年完成投资</t>
  </si>
  <si>
    <t>（10.15）2023年
计划
投资</t>
  </si>
  <si>
    <t>2023年
计划
投资</t>
  </si>
  <si>
    <t>统计调度7月后剩余投资额</t>
  </si>
  <si>
    <t>剩余计划投资额</t>
  </si>
  <si>
    <t>9-12月预计完成投资</t>
  </si>
  <si>
    <t>是否
入库</t>
  </si>
  <si>
    <t>建筑安装工程填报依据</t>
  </si>
  <si>
    <t>入库时间</t>
  </si>
  <si>
    <t>项目代码（投资）</t>
  </si>
  <si>
    <t>1-2月完成投资</t>
  </si>
  <si>
    <t>1-3月完成投资</t>
  </si>
  <si>
    <t>1-4月完成形象投资</t>
  </si>
  <si>
    <t>1-5月完成形象投资</t>
  </si>
  <si>
    <t>1-6月
完成形象投资</t>
  </si>
  <si>
    <t>1-7月
完成形象投资</t>
  </si>
  <si>
    <t>1-8月
完成形象投资</t>
  </si>
  <si>
    <t>1-9月
完成形象投资</t>
  </si>
  <si>
    <t>剩余投资</t>
  </si>
  <si>
    <t>预计10月
完成形象投资</t>
  </si>
  <si>
    <t>11-12月预计完成投资</t>
  </si>
  <si>
    <t>是否
开复工</t>
  </si>
  <si>
    <t>预计开复工
月份</t>
  </si>
  <si>
    <t>年度建设内容预计到年底完成</t>
  </si>
  <si>
    <t>计划完工项目</t>
  </si>
  <si>
    <t>计划完工
(投产)
时间</t>
  </si>
  <si>
    <t>2023年内已完成形象投资</t>
  </si>
  <si>
    <t>完成投资比</t>
  </si>
  <si>
    <t>未入库原因</t>
  </si>
  <si>
    <t>未开工原因/存在问题</t>
  </si>
  <si>
    <t>项目进展</t>
  </si>
  <si>
    <t>手续办理进度情况</t>
  </si>
  <si>
    <t>未办理手续个数</t>
  </si>
  <si>
    <t>办结</t>
  </si>
  <si>
    <t>未办理手续事项</t>
  </si>
  <si>
    <t>审核备
类型</t>
  </si>
  <si>
    <t>是否
办结</t>
  </si>
  <si>
    <t>手续办理进展</t>
  </si>
  <si>
    <t>审批层级</t>
  </si>
  <si>
    <t>占用林地批复</t>
  </si>
  <si>
    <t>占用草原批复</t>
  </si>
  <si>
    <t>其中新增建设用地规模
(无新增不需填写)（亩）</t>
  </si>
  <si>
    <t>A合计</t>
  </si>
  <si>
    <t>合计</t>
  </si>
  <si>
    <t>张栋梁</t>
  </si>
  <si>
    <t>拟列入市级重点</t>
  </si>
  <si>
    <t>农牧局</t>
  </si>
  <si>
    <r>
      <rPr>
        <b/>
        <sz val="18"/>
        <rFont val="宋体"/>
        <charset val="134"/>
      </rPr>
      <t>★</t>
    </r>
    <r>
      <rPr>
        <b/>
        <sz val="18"/>
        <rFont val="Times New Roman"/>
        <charset val="134"/>
      </rPr>
      <t>2023</t>
    </r>
    <r>
      <rPr>
        <b/>
        <sz val="18"/>
        <rFont val="宋体"/>
        <charset val="134"/>
      </rPr>
      <t>年高标准农田建设项目</t>
    </r>
  </si>
  <si>
    <t>计划实施5.5万亩高标准农田建设任务，其中，国家级4万亩，市级1.5万亩，分别位于王爱召镇德胜营子村、三座茅庵村，树林召镇二所圪梁村。</t>
  </si>
  <si>
    <t>新建</t>
  </si>
  <si>
    <t>视频</t>
  </si>
  <si>
    <t>图片</t>
  </si>
  <si>
    <t>在建</t>
  </si>
  <si>
    <t>各苏木镇</t>
  </si>
  <si>
    <t>全旗范围</t>
  </si>
  <si>
    <t>农牧林草</t>
  </si>
  <si>
    <t>农牧业</t>
  </si>
  <si>
    <t>一产</t>
  </si>
  <si>
    <t>农业</t>
  </si>
  <si>
    <t>现代农牧业</t>
  </si>
  <si>
    <t>亿元以上</t>
  </si>
  <si>
    <t>政府</t>
  </si>
  <si>
    <t>春季开工</t>
  </si>
  <si>
    <t>是</t>
  </si>
  <si>
    <t>已开工</t>
  </si>
  <si>
    <t>截至目前，已完成总体工程进度 60%。其中，2023 年 4 万亩高标准农田全部按照“三打破、五统一、一重新”的“大破大立”治理模式建设，工程总体进度 52%; 智慧示范农田 1.6 万亩中已建成并投入运营 1 万亩，正在建设 0.6 万亩。</t>
  </si>
  <si>
    <t xml:space="preserve">侯家营需7月申请入库
</t>
  </si>
  <si>
    <t>无需办理</t>
  </si>
  <si>
    <t>张黎亮</t>
  </si>
  <si>
    <t>手续已办结已开工</t>
  </si>
  <si>
    <t>达拉特旗蒙禾农牧业有限公司展旦召鲜食农产品加工项目</t>
  </si>
  <si>
    <r>
      <rPr>
        <sz val="18"/>
        <rFont val="宋体"/>
        <charset val="134"/>
      </rPr>
      <t>建设</t>
    </r>
    <r>
      <rPr>
        <sz val="18"/>
        <rFont val="Times New Roman"/>
        <charset val="134"/>
      </rPr>
      <t>1</t>
    </r>
    <r>
      <rPr>
        <sz val="18"/>
        <rFont val="宋体"/>
        <charset val="134"/>
      </rPr>
      <t>条生产线，年加工</t>
    </r>
    <r>
      <rPr>
        <sz val="18"/>
        <rFont val="Times New Roman"/>
        <charset val="134"/>
      </rPr>
      <t>1500</t>
    </r>
    <r>
      <rPr>
        <sz val="18"/>
        <rFont val="宋体"/>
        <charset val="134"/>
      </rPr>
      <t>万棒鲜食玉米。办公及附属建筑面积</t>
    </r>
    <r>
      <rPr>
        <sz val="18"/>
        <rFont val="Times New Roman"/>
        <charset val="134"/>
      </rPr>
      <t>2380m²</t>
    </r>
    <r>
      <rPr>
        <sz val="18"/>
        <rFont val="宋体"/>
        <charset val="134"/>
      </rPr>
      <t>，冷库建筑面积</t>
    </r>
    <r>
      <rPr>
        <sz val="18"/>
        <rFont val="Times New Roman"/>
        <charset val="134"/>
      </rPr>
      <t>4590m²</t>
    </r>
    <r>
      <rPr>
        <sz val="18"/>
        <rFont val="宋体"/>
        <charset val="134"/>
      </rPr>
      <t>，锅炉房等辅助建筑设施</t>
    </r>
    <r>
      <rPr>
        <sz val="18"/>
        <rFont val="Times New Roman"/>
        <charset val="134"/>
      </rPr>
      <t>880m²</t>
    </r>
    <r>
      <rPr>
        <sz val="18"/>
        <rFont val="宋体"/>
        <charset val="134"/>
      </rPr>
      <t>，剥皮棚建筑面积</t>
    </r>
    <r>
      <rPr>
        <sz val="18"/>
        <rFont val="Times New Roman"/>
        <charset val="134"/>
      </rPr>
      <t>1230m²</t>
    </r>
    <r>
      <rPr>
        <sz val="18"/>
        <rFont val="宋体"/>
        <charset val="134"/>
      </rPr>
      <t>，生产车间建筑面积</t>
    </r>
    <r>
      <rPr>
        <sz val="18"/>
        <rFont val="Times New Roman"/>
        <charset val="134"/>
      </rPr>
      <t>1830m²</t>
    </r>
    <r>
      <rPr>
        <sz val="18"/>
        <rFont val="宋体"/>
        <charset val="134"/>
      </rPr>
      <t>。</t>
    </r>
  </si>
  <si>
    <t>2203-150621-04-01-987778</t>
  </si>
  <si>
    <t>达拉特旗蒙禾农牧业开发有限公司</t>
  </si>
  <si>
    <t>展旦召苏木</t>
  </si>
  <si>
    <t>亿元以下</t>
  </si>
  <si>
    <t>企业</t>
  </si>
  <si>
    <t>202303</t>
  </si>
  <si>
    <t>MA0MWDU16150621301</t>
  </si>
  <si>
    <t>完工</t>
  </si>
  <si>
    <t>该项目已建成投产。</t>
  </si>
  <si>
    <t>备案</t>
  </si>
  <si>
    <t>王军</t>
  </si>
  <si>
    <t>达拉特旗树林召镇德农现代高效设施农业基地建设产业园一期</t>
  </si>
  <si>
    <t>本项目总体拟使用土地2710亩，其中生产设施用地2558亩，具体为：1.全自动化智能温室，建设面积12亩；2.荷兰模式智能温室，建设面积12亩；高标准日光温室，建设12栋共30亩；4.高档双拱双膜被温室，建设面积150亩；5.高档联动温室369亩；6.拱棚项目建设2000亩。配套附属设施用地为14.9亩。建成后预计年产麒麟瓜2000万斤，西红柿150万斤，其他蔬菜150万斤。新建麒麟瓜与蔬菜种植大棚4000亩</t>
  </si>
  <si>
    <t>2212-150621-20-01-199259</t>
  </si>
  <si>
    <t>鄂尔多斯市德农有限公司</t>
  </si>
  <si>
    <t>树林召镇</t>
  </si>
  <si>
    <t>树林召镇南伙房村</t>
  </si>
  <si>
    <t>MA13UEFD5150621301</t>
  </si>
  <si>
    <t>年内部分投产</t>
  </si>
  <si>
    <t>该项目资金短缺，且政府补贴资金未到位，目前，智能温室已停工。</t>
  </si>
  <si>
    <t>截至目前，已完成整体工程进度的 40%。共流转土地约 7800 亩，已建成 10 米跨度高档拱棚 690 亩，6 米跨度标准拱棚2460 亩。项目主园区于 2023 年 3 月份开工建设，目前智慧中心 1920 平米基础部分已完工，钢结构主体已完工 90%。智能温室 23600 平米基础已完工，主体钢结构已完成 70%。</t>
  </si>
  <si>
    <t>梁铸</t>
  </si>
  <si>
    <t>金色大地蔬果小镇项目</t>
  </si>
  <si>
    <t>金色大地蔬果小镇项目，规划面积50000亩，总投资15亿元，其中固定资产总投资10亿元，2025年底前建成投产。一期项目规划面积5000亩，总投资1.5亿元，其中固定资产投资1亿元，2023年9月建成投产。</t>
  </si>
  <si>
    <t>内蒙古金色大地智慧农业有限公司</t>
  </si>
  <si>
    <t>白泥井镇</t>
  </si>
  <si>
    <t>MAC38K7E9150621301</t>
  </si>
  <si>
    <t>该项目已新建6000栋拱棚，并完成瓜苗定植。</t>
  </si>
  <si>
    <t>钟鹏鸥</t>
  </si>
  <si>
    <t>闫海明</t>
  </si>
  <si>
    <r>
      <rPr>
        <b/>
        <sz val="18"/>
        <rFont val="宋体"/>
        <charset val="134"/>
      </rPr>
      <t>★鄂尔多斯市骑士库布齐牧业有限责任公司</t>
    </r>
    <r>
      <rPr>
        <b/>
        <sz val="18"/>
        <rFont val="Times New Roman"/>
        <charset val="134"/>
      </rPr>
      <t>2.5</t>
    </r>
    <r>
      <rPr>
        <b/>
        <sz val="18"/>
        <rFont val="宋体"/>
        <charset val="134"/>
      </rPr>
      <t>万头奶牛养殖项目</t>
    </r>
  </si>
  <si>
    <r>
      <rPr>
        <sz val="18"/>
        <rFont val="宋体"/>
        <charset val="134"/>
      </rPr>
      <t>项目总占地</t>
    </r>
    <r>
      <rPr>
        <sz val="18"/>
        <rFont val="Times New Roman"/>
        <charset val="134"/>
      </rPr>
      <t>1524828m³</t>
    </r>
    <r>
      <rPr>
        <sz val="18"/>
        <rFont val="宋体"/>
        <charset val="134"/>
      </rPr>
      <t>（</t>
    </r>
    <r>
      <rPr>
        <sz val="18"/>
        <rFont val="Times New Roman"/>
        <charset val="134"/>
      </rPr>
      <t>2287</t>
    </r>
    <r>
      <rPr>
        <sz val="18"/>
        <rFont val="宋体"/>
        <charset val="134"/>
      </rPr>
      <t>亩），主要建设牛舍</t>
    </r>
    <r>
      <rPr>
        <sz val="18"/>
        <rFont val="Times New Roman"/>
        <charset val="134"/>
      </rPr>
      <t>295650m³</t>
    </r>
    <r>
      <rPr>
        <sz val="18"/>
        <rFont val="宋体"/>
        <charset val="134"/>
      </rPr>
      <t>，产房和兽医室</t>
    </r>
    <r>
      <rPr>
        <sz val="18"/>
        <rFont val="Times New Roman"/>
        <charset val="134"/>
      </rPr>
      <t>29970m³</t>
    </r>
    <r>
      <rPr>
        <sz val="18"/>
        <rFont val="宋体"/>
        <charset val="134"/>
      </rPr>
      <t>，饲料加工存贮中心</t>
    </r>
    <r>
      <rPr>
        <sz val="18"/>
        <rFont val="Times New Roman"/>
        <charset val="134"/>
      </rPr>
      <t>384792m³</t>
    </r>
    <r>
      <rPr>
        <sz val="18"/>
        <rFont val="宋体"/>
        <charset val="134"/>
      </rPr>
      <t>，粪污处理中心</t>
    </r>
    <r>
      <rPr>
        <sz val="18"/>
        <rFont val="Times New Roman"/>
        <charset val="134"/>
      </rPr>
      <t>177360m³</t>
    </r>
    <r>
      <rPr>
        <sz val="18"/>
        <rFont val="宋体"/>
        <charset val="134"/>
      </rPr>
      <t>，以及其他附属设施</t>
    </r>
    <r>
      <rPr>
        <sz val="18"/>
        <rFont val="Times New Roman"/>
        <charset val="134"/>
      </rPr>
      <t>5000m³</t>
    </r>
    <r>
      <rPr>
        <sz val="18"/>
        <rFont val="宋体"/>
        <charset val="134"/>
      </rPr>
      <t>。存栏奶牛</t>
    </r>
    <r>
      <rPr>
        <sz val="18"/>
        <rFont val="Times New Roman"/>
        <charset val="134"/>
      </rPr>
      <t>2.5</t>
    </r>
    <r>
      <rPr>
        <sz val="18"/>
        <rFont val="宋体"/>
        <charset val="134"/>
      </rPr>
      <t>万头，年销售鲜奶</t>
    </r>
    <r>
      <rPr>
        <sz val="18"/>
        <rFont val="Times New Roman"/>
        <charset val="134"/>
      </rPr>
      <t>219000</t>
    </r>
    <r>
      <rPr>
        <sz val="18"/>
        <rFont val="宋体"/>
        <charset val="134"/>
      </rPr>
      <t>吨。</t>
    </r>
  </si>
  <si>
    <t>包联</t>
  </si>
  <si>
    <t>鄂尔多斯市</t>
  </si>
  <si>
    <t>2111-150621-20-01-272804</t>
  </si>
  <si>
    <t>鄂尔多斯市骑士库布齐牧业有限责任公司</t>
  </si>
  <si>
    <t>昭君镇</t>
  </si>
  <si>
    <t>昭君镇柴登嘎查西小召社</t>
  </si>
  <si>
    <t>春季开工+</t>
  </si>
  <si>
    <t>MA0RRRWG7150621301</t>
  </si>
  <si>
    <t>2023 年计划完成 5000 头奶牛的配套设施建设奶牛存栏达到 3000 头，项目于 3 月复工。截至目前，已完成整体工程进度的 30%。完成一期北区砂石路道路以及临电工程建设，完成干粪晾晒平台 1处 900 平米的建设，已完成 27000 平米牛舍的基础钢架部分，正在进行屋面铺设工程。</t>
  </si>
  <si>
    <t>张学龙</t>
  </si>
  <si>
    <t>薛海林</t>
  </si>
  <si>
    <t>赵凯</t>
  </si>
  <si>
    <r>
      <rPr>
        <b/>
        <sz val="18"/>
        <rFont val="宋体"/>
        <charset val="134"/>
      </rPr>
      <t>★王田生物</t>
    </r>
    <r>
      <rPr>
        <b/>
        <sz val="18"/>
        <rFont val="Times New Roman"/>
        <charset val="134"/>
      </rPr>
      <t>600</t>
    </r>
    <r>
      <rPr>
        <b/>
        <sz val="18"/>
        <rFont val="宋体"/>
        <charset val="134"/>
      </rPr>
      <t>吨</t>
    </r>
    <r>
      <rPr>
        <b/>
        <sz val="18"/>
        <rFont val="Times New Roman"/>
        <charset val="134"/>
      </rPr>
      <t>/</t>
    </r>
    <r>
      <rPr>
        <b/>
        <sz val="18"/>
        <rFont val="宋体"/>
        <charset val="134"/>
      </rPr>
      <t>年葡萄酒庄建设项目</t>
    </r>
  </si>
  <si>
    <r>
      <rPr>
        <sz val="18"/>
        <rFont val="宋体"/>
        <charset val="134"/>
      </rPr>
      <t>项目总建筑面积：</t>
    </r>
    <r>
      <rPr>
        <sz val="18"/>
        <rFont val="Times New Roman"/>
        <charset val="134"/>
      </rPr>
      <t>36685</t>
    </r>
    <r>
      <rPr>
        <sz val="18"/>
        <rFont val="宋体"/>
        <charset val="134"/>
      </rPr>
      <t>平方米，主要建设厂房、仓库、办公楼及相关设施，项目建成后年生产葡萄酒</t>
    </r>
    <r>
      <rPr>
        <sz val="18"/>
        <rFont val="Times New Roman"/>
        <charset val="134"/>
      </rPr>
      <t>600</t>
    </r>
    <r>
      <rPr>
        <sz val="18"/>
        <rFont val="宋体"/>
        <charset val="134"/>
      </rPr>
      <t>吨</t>
    </r>
  </si>
  <si>
    <t>续建</t>
  </si>
  <si>
    <t>2020-150621-15-03-025279</t>
  </si>
  <si>
    <t>鄂尔多斯市王田生物科技有限公司</t>
  </si>
  <si>
    <t>恩格贝镇</t>
  </si>
  <si>
    <t>恩格贝镇黄母哈日村西河湾社</t>
  </si>
  <si>
    <t>二产</t>
  </si>
  <si>
    <t>工业</t>
  </si>
  <si>
    <t>制造业</t>
  </si>
  <si>
    <t>1</t>
  </si>
  <si>
    <t>202205</t>
  </si>
  <si>
    <t>MA13PQC3X150621201</t>
  </si>
  <si>
    <t>已复工</t>
  </si>
  <si>
    <t>该项目厂房已建成，正在安装酿酒设备。</t>
  </si>
  <si>
    <t>孙鹏</t>
  </si>
  <si>
    <r>
      <rPr>
        <b/>
        <sz val="18"/>
        <rFont val="宋体"/>
        <charset val="134"/>
      </rPr>
      <t>★鄂尔多斯市兰天牧场有限责任公司</t>
    </r>
    <r>
      <rPr>
        <b/>
        <sz val="18"/>
        <rFont val="Times New Roman"/>
        <charset val="134"/>
      </rPr>
      <t>10000</t>
    </r>
    <r>
      <rPr>
        <b/>
        <sz val="18"/>
        <rFont val="宋体"/>
        <charset val="134"/>
      </rPr>
      <t>头奶牛项目</t>
    </r>
  </si>
  <si>
    <r>
      <rPr>
        <sz val="18"/>
        <rFont val="宋体"/>
        <charset val="134"/>
      </rPr>
      <t>续建</t>
    </r>
    <r>
      <rPr>
        <sz val="18"/>
        <rFont val="Times New Roman"/>
        <charset val="134"/>
      </rPr>
      <t>10000</t>
    </r>
    <r>
      <rPr>
        <sz val="18"/>
        <rFont val="宋体"/>
        <charset val="134"/>
      </rPr>
      <t>头奶牛牧场，内容包括牛舍、挤奶厅、饲草料区、粪污处理设施等。
鄂尔多斯市兰天牧业有限公司新建万头奶牛科技示范园区建设项目</t>
    </r>
  </si>
  <si>
    <t>陕西省</t>
  </si>
  <si>
    <t>2020-150621-03-03-005007</t>
  </si>
  <si>
    <t>鄂尔多斯市兰天牧场有限责任公司</t>
  </si>
  <si>
    <t>吉格斯太镇</t>
  </si>
  <si>
    <t>MA0QJT4Y7150621001</t>
  </si>
  <si>
    <t>该项目牛舍、挤奶厅、饲草料区、粪污处理设施等主体工程已完工，正在安装牛舍配套设施建设。</t>
  </si>
  <si>
    <t>于杰</t>
  </si>
  <si>
    <t>杜建勇</t>
  </si>
  <si>
    <t>王浩绩</t>
  </si>
  <si>
    <r>
      <rPr>
        <b/>
        <sz val="18"/>
        <rFont val="宋体"/>
        <charset val="134"/>
      </rPr>
      <t>★达拉特旗海高农牧业开发有限公司</t>
    </r>
    <r>
      <rPr>
        <b/>
        <sz val="18"/>
        <rFont val="Times New Roman"/>
        <charset val="134"/>
      </rPr>
      <t>3</t>
    </r>
    <r>
      <rPr>
        <b/>
        <sz val="18"/>
        <rFont val="宋体"/>
        <charset val="134"/>
      </rPr>
      <t>万头奶牛高标准示范牧场建设项目</t>
    </r>
  </si>
  <si>
    <r>
      <rPr>
        <sz val="18"/>
        <rFont val="宋体"/>
        <charset val="134"/>
      </rPr>
      <t>新建</t>
    </r>
    <r>
      <rPr>
        <sz val="18"/>
        <rFont val="Times New Roman"/>
        <charset val="134"/>
      </rPr>
      <t>3</t>
    </r>
    <r>
      <rPr>
        <sz val="18"/>
        <rFont val="宋体"/>
        <charset val="134"/>
      </rPr>
      <t>万头奶牛牧场，及其配套设施建设。项目占地面积</t>
    </r>
    <r>
      <rPr>
        <sz val="18"/>
        <rFont val="Times New Roman"/>
        <charset val="134"/>
      </rPr>
      <t>190.7</t>
    </r>
    <r>
      <rPr>
        <sz val="18"/>
        <rFont val="宋体"/>
        <charset val="134"/>
      </rPr>
      <t>万平方米，建筑面积</t>
    </r>
    <r>
      <rPr>
        <sz val="18"/>
        <rFont val="Times New Roman"/>
        <charset val="134"/>
      </rPr>
      <t>67.8</t>
    </r>
    <r>
      <rPr>
        <sz val="18"/>
        <rFont val="宋体"/>
        <charset val="134"/>
      </rPr>
      <t>万平方米，生产设施</t>
    </r>
    <r>
      <rPr>
        <sz val="18"/>
        <rFont val="Times New Roman"/>
        <charset val="134"/>
      </rPr>
      <t>66.8</t>
    </r>
    <r>
      <rPr>
        <sz val="18"/>
        <rFont val="宋体"/>
        <charset val="134"/>
      </rPr>
      <t>万平方米，附属设施</t>
    </r>
    <r>
      <rPr>
        <sz val="18"/>
        <rFont val="Times New Roman"/>
        <charset val="134"/>
      </rPr>
      <t>1</t>
    </r>
    <r>
      <rPr>
        <sz val="18"/>
        <rFont val="宋体"/>
        <charset val="134"/>
      </rPr>
      <t>万平方米。</t>
    </r>
  </si>
  <si>
    <t>达拉特旗</t>
  </si>
  <si>
    <t>2020-150621-03-03-017025</t>
  </si>
  <si>
    <t>达拉特旗海高农牧业开发有限公司</t>
  </si>
  <si>
    <t>王爱召镇</t>
  </si>
  <si>
    <t>王爱召镇新民堡村新胜社</t>
  </si>
  <si>
    <t>2</t>
  </si>
  <si>
    <t>202107</t>
  </si>
  <si>
    <t>MA13TUAY3150621101</t>
  </si>
  <si>
    <r>
      <rPr>
        <sz val="18"/>
        <rFont val="宋体"/>
        <charset val="134"/>
      </rPr>
      <t>从</t>
    </r>
    <r>
      <rPr>
        <sz val="18"/>
        <rFont val="Times New Roman"/>
        <charset val="134"/>
      </rPr>
      <t>6</t>
    </r>
    <r>
      <rPr>
        <sz val="18"/>
        <rFont val="宋体"/>
        <charset val="134"/>
      </rPr>
      <t>月往后还有投资</t>
    </r>
    <r>
      <rPr>
        <sz val="18"/>
        <rFont val="Times New Roman"/>
        <charset val="134"/>
      </rPr>
      <t>0.5</t>
    </r>
    <r>
      <rPr>
        <sz val="18"/>
        <rFont val="宋体"/>
        <charset val="134"/>
      </rPr>
      <t>亿元</t>
    </r>
  </si>
  <si>
    <t>年内完工</t>
  </si>
  <si>
    <t>该项目一期工程已建成投产，今年2月引进荷斯坦奶牛2000头，总存栏达10480头。受奶价下降影响，二期工程暂缓投资。</t>
  </si>
  <si>
    <t>张玉川</t>
  </si>
  <si>
    <t>★内蒙古吉格斯太山禾牧业有限公司智慧有机生态牧场建设项目</t>
  </si>
  <si>
    <r>
      <rPr>
        <sz val="18"/>
        <rFont val="宋体"/>
        <charset val="134"/>
      </rPr>
      <t>该项目占地面积</t>
    </r>
    <r>
      <rPr>
        <sz val="18"/>
        <rFont val="Times New Roman"/>
        <charset val="134"/>
      </rPr>
      <t>496447</t>
    </r>
    <r>
      <rPr>
        <sz val="18"/>
        <rFont val="宋体"/>
        <charset val="134"/>
      </rPr>
      <t>平米，其中生产设施占地</t>
    </r>
    <r>
      <rPr>
        <sz val="18"/>
        <rFont val="Times New Roman"/>
        <charset val="134"/>
      </rPr>
      <t>269387</t>
    </r>
    <r>
      <rPr>
        <sz val="18"/>
        <rFont val="宋体"/>
        <charset val="134"/>
      </rPr>
      <t>平米，附属设施占地</t>
    </r>
    <r>
      <rPr>
        <sz val="18"/>
        <rFont val="Times New Roman"/>
        <charset val="134"/>
      </rPr>
      <t>32301</t>
    </r>
    <r>
      <rPr>
        <sz val="18"/>
        <rFont val="宋体"/>
        <charset val="134"/>
      </rPr>
      <t>平米。项目配备：牛舍</t>
    </r>
    <r>
      <rPr>
        <sz val="18"/>
        <rFont val="Times New Roman"/>
        <charset val="134"/>
      </rPr>
      <t>13</t>
    </r>
    <r>
      <rPr>
        <sz val="18"/>
        <rFont val="宋体"/>
        <charset val="134"/>
      </rPr>
      <t>栋、犊牛舍</t>
    </r>
    <r>
      <rPr>
        <sz val="18"/>
        <rFont val="Times New Roman"/>
        <charset val="134"/>
      </rPr>
      <t>2</t>
    </r>
    <r>
      <rPr>
        <sz val="18"/>
        <rFont val="宋体"/>
        <charset val="134"/>
      </rPr>
      <t>栋、奶厅</t>
    </r>
    <r>
      <rPr>
        <sz val="18"/>
        <rFont val="Times New Roman"/>
        <charset val="134"/>
      </rPr>
      <t>1</t>
    </r>
    <r>
      <rPr>
        <sz val="18"/>
        <rFont val="宋体"/>
        <charset val="134"/>
      </rPr>
      <t>座、干湿分离车间</t>
    </r>
    <r>
      <rPr>
        <sz val="18"/>
        <rFont val="Times New Roman"/>
        <charset val="134"/>
      </rPr>
      <t>1</t>
    </r>
    <r>
      <rPr>
        <sz val="18"/>
        <rFont val="宋体"/>
        <charset val="134"/>
      </rPr>
      <t>座、氧化塘</t>
    </r>
    <r>
      <rPr>
        <sz val="18"/>
        <rFont val="Times New Roman"/>
        <charset val="134"/>
      </rPr>
      <t>2</t>
    </r>
    <r>
      <rPr>
        <sz val="18"/>
        <rFont val="宋体"/>
        <charset val="134"/>
      </rPr>
      <t>座、晾晒平台</t>
    </r>
    <r>
      <rPr>
        <sz val="18"/>
        <rFont val="Times New Roman"/>
        <charset val="134"/>
      </rPr>
      <t>1</t>
    </r>
    <r>
      <rPr>
        <sz val="18"/>
        <rFont val="宋体"/>
        <charset val="134"/>
      </rPr>
      <t>处、办公楼</t>
    </r>
    <r>
      <rPr>
        <sz val="18"/>
        <rFont val="Times New Roman"/>
        <charset val="134"/>
      </rPr>
      <t>1</t>
    </r>
    <r>
      <rPr>
        <sz val="18"/>
        <rFont val="宋体"/>
        <charset val="134"/>
      </rPr>
      <t>栋、宿舍</t>
    </r>
    <r>
      <rPr>
        <sz val="18"/>
        <rFont val="Times New Roman"/>
        <charset val="134"/>
      </rPr>
      <t>4</t>
    </r>
    <r>
      <rPr>
        <sz val="18"/>
        <rFont val="宋体"/>
        <charset val="134"/>
      </rPr>
      <t>栋及配套设施。初级计划养奶牛</t>
    </r>
    <r>
      <rPr>
        <sz val="18"/>
        <rFont val="Times New Roman"/>
        <charset val="134"/>
      </rPr>
      <t>5000</t>
    </r>
    <r>
      <rPr>
        <sz val="18"/>
        <rFont val="宋体"/>
        <charset val="134"/>
      </rPr>
      <t>头，年产鲜奶</t>
    </r>
    <r>
      <rPr>
        <sz val="18"/>
        <rFont val="Times New Roman"/>
        <charset val="134"/>
      </rPr>
      <t>29200</t>
    </r>
    <r>
      <rPr>
        <sz val="18"/>
        <rFont val="宋体"/>
        <charset val="134"/>
      </rPr>
      <t>吨</t>
    </r>
  </si>
  <si>
    <t>拟签约</t>
  </si>
  <si>
    <t>2106-150621-20-01-848004</t>
  </si>
  <si>
    <t>内蒙古吉格斯太山禾牧业有限公司</t>
  </si>
  <si>
    <t>达拉特旗吉格斯太镇柳沟村东猛太社</t>
  </si>
  <si>
    <t>202109</t>
  </si>
  <si>
    <t>MA7YNR1J1150621101</t>
  </si>
  <si>
    <t>该项目已建成牛舍3栋，在建牛舍1栋，目前已完成生活区、办公区及粪污处理配套设施建设。</t>
  </si>
  <si>
    <t>姚世山</t>
  </si>
  <si>
    <t>中畜科技有限公司奶牛、肉牛养殖场建设项目</t>
  </si>
  <si>
    <r>
      <rPr>
        <sz val="18"/>
        <rFont val="宋体"/>
        <charset val="134"/>
      </rPr>
      <t>项目占地面积</t>
    </r>
    <r>
      <rPr>
        <sz val="18"/>
        <rFont val="Times New Roman"/>
        <charset val="134"/>
      </rPr>
      <t>339660</t>
    </r>
    <r>
      <rPr>
        <sz val="18"/>
        <rFont val="宋体"/>
        <charset val="134"/>
      </rPr>
      <t>平米，其中：已经建设完成青贮窖</t>
    </r>
    <r>
      <rPr>
        <sz val="18"/>
        <rFont val="Times New Roman"/>
        <charset val="134"/>
      </rPr>
      <t>10000</t>
    </r>
    <r>
      <rPr>
        <sz val="18"/>
        <rFont val="宋体"/>
        <charset val="134"/>
      </rPr>
      <t>平米、干草棚</t>
    </r>
    <r>
      <rPr>
        <sz val="18"/>
        <rFont val="Times New Roman"/>
        <charset val="134"/>
      </rPr>
      <t>5600</t>
    </r>
    <r>
      <rPr>
        <sz val="18"/>
        <rFont val="宋体"/>
        <charset val="134"/>
      </rPr>
      <t>平米、办公室宿舍</t>
    </r>
    <r>
      <rPr>
        <sz val="18"/>
        <rFont val="Times New Roman"/>
        <charset val="134"/>
      </rPr>
      <t>960</t>
    </r>
    <r>
      <rPr>
        <sz val="18"/>
        <rFont val="宋体"/>
        <charset val="134"/>
      </rPr>
      <t>平米、库房</t>
    </r>
    <r>
      <rPr>
        <sz val="18"/>
        <rFont val="Times New Roman"/>
        <charset val="134"/>
      </rPr>
      <t>1200</t>
    </r>
    <r>
      <rPr>
        <sz val="18"/>
        <rFont val="宋体"/>
        <charset val="134"/>
      </rPr>
      <t>平米、消毒室门卫</t>
    </r>
    <r>
      <rPr>
        <sz val="18"/>
        <rFont val="Times New Roman"/>
        <charset val="134"/>
      </rPr>
      <t>340</t>
    </r>
    <r>
      <rPr>
        <sz val="18"/>
        <rFont val="宋体"/>
        <charset val="134"/>
      </rPr>
      <t>平米。新建泌乳牛舍</t>
    </r>
    <r>
      <rPr>
        <sz val="18"/>
        <rFont val="Times New Roman"/>
        <charset val="134"/>
      </rPr>
      <t>4</t>
    </r>
    <r>
      <rPr>
        <sz val="18"/>
        <rFont val="宋体"/>
        <charset val="134"/>
      </rPr>
      <t>栋</t>
    </r>
    <r>
      <rPr>
        <sz val="18"/>
        <rFont val="Times New Roman"/>
        <charset val="134"/>
      </rPr>
      <t>45568</t>
    </r>
    <r>
      <rPr>
        <sz val="18"/>
        <rFont val="宋体"/>
        <charset val="134"/>
      </rPr>
      <t>平米、青年牛舍</t>
    </r>
    <r>
      <rPr>
        <sz val="18"/>
        <rFont val="Times New Roman"/>
        <charset val="134"/>
      </rPr>
      <t>2</t>
    </r>
    <r>
      <rPr>
        <sz val="18"/>
        <rFont val="宋体"/>
        <charset val="134"/>
      </rPr>
      <t>栋</t>
    </r>
    <r>
      <rPr>
        <sz val="18"/>
        <rFont val="Times New Roman"/>
        <charset val="134"/>
      </rPr>
      <t>9968</t>
    </r>
    <r>
      <rPr>
        <sz val="18"/>
        <rFont val="宋体"/>
        <charset val="134"/>
      </rPr>
      <t>平米、特需牛舍</t>
    </r>
    <r>
      <rPr>
        <sz val="18"/>
        <rFont val="Times New Roman"/>
        <charset val="134"/>
      </rPr>
      <t>1</t>
    </r>
    <r>
      <rPr>
        <sz val="18"/>
        <rFont val="宋体"/>
        <charset val="134"/>
      </rPr>
      <t>栋</t>
    </r>
    <r>
      <rPr>
        <sz val="18"/>
        <rFont val="Times New Roman"/>
        <charset val="134"/>
      </rPr>
      <t>5696</t>
    </r>
    <r>
      <rPr>
        <sz val="18"/>
        <rFont val="宋体"/>
        <charset val="134"/>
      </rPr>
      <t>平米、挤奶厅</t>
    </r>
    <r>
      <rPr>
        <sz val="18"/>
        <rFont val="Times New Roman"/>
        <charset val="134"/>
      </rPr>
      <t>3400</t>
    </r>
    <r>
      <rPr>
        <sz val="18"/>
        <rFont val="宋体"/>
        <charset val="134"/>
      </rPr>
      <t>平米，氧化塘</t>
    </r>
    <r>
      <rPr>
        <sz val="18"/>
        <rFont val="Times New Roman"/>
        <charset val="134"/>
      </rPr>
      <t>1</t>
    </r>
    <r>
      <rPr>
        <sz val="18"/>
        <rFont val="宋体"/>
        <charset val="134"/>
      </rPr>
      <t>座</t>
    </r>
    <r>
      <rPr>
        <sz val="18"/>
        <rFont val="Times New Roman"/>
        <charset val="134"/>
      </rPr>
      <t>22000</t>
    </r>
    <r>
      <rPr>
        <sz val="18"/>
        <rFont val="宋体"/>
        <charset val="134"/>
      </rPr>
      <t>平方米、粪污分离车间，中转池</t>
    </r>
    <r>
      <rPr>
        <sz val="18"/>
        <rFont val="Times New Roman"/>
        <charset val="134"/>
      </rPr>
      <t>879</t>
    </r>
    <r>
      <rPr>
        <sz val="18"/>
        <rFont val="宋体"/>
        <charset val="134"/>
      </rPr>
      <t>平米、硬化地面</t>
    </r>
    <r>
      <rPr>
        <sz val="18"/>
        <rFont val="Times New Roman"/>
        <charset val="134"/>
      </rPr>
      <t>4212</t>
    </r>
    <r>
      <rPr>
        <sz val="18"/>
        <rFont val="宋体"/>
        <charset val="134"/>
      </rPr>
      <t>平米。计划养殖奶牛</t>
    </r>
    <r>
      <rPr>
        <sz val="18"/>
        <rFont val="Times New Roman"/>
        <charset val="134"/>
      </rPr>
      <t>6000</t>
    </r>
    <r>
      <rPr>
        <sz val="18"/>
        <rFont val="宋体"/>
        <charset val="134"/>
      </rPr>
      <t>头，年产出鲜奶</t>
    </r>
    <r>
      <rPr>
        <sz val="18"/>
        <rFont val="Times New Roman"/>
        <charset val="134"/>
      </rPr>
      <t>37200</t>
    </r>
    <r>
      <rPr>
        <sz val="18"/>
        <rFont val="宋体"/>
        <charset val="134"/>
      </rPr>
      <t>吨</t>
    </r>
  </si>
  <si>
    <t>160删除</t>
  </si>
  <si>
    <t>2207-150621-20-01-455935</t>
  </si>
  <si>
    <t>中畜科技有限公司</t>
  </si>
  <si>
    <t>昭君镇柴登嘎查小召西社</t>
  </si>
  <si>
    <t>否</t>
  </si>
  <si>
    <t>受市场因素影响，企业正在观望</t>
  </si>
  <si>
    <t>盟市</t>
  </si>
  <si>
    <t>石龙</t>
  </si>
  <si>
    <t>鄂尔多斯市瑞象吉格斯太镇沟心召村生猪养殖场二期建设项目</t>
  </si>
  <si>
    <r>
      <rPr>
        <sz val="18"/>
        <rFont val="宋体"/>
        <charset val="134"/>
      </rPr>
      <t>总占地面积：</t>
    </r>
    <r>
      <rPr>
        <sz val="18"/>
        <rFont val="Times New Roman"/>
        <charset val="134"/>
      </rPr>
      <t>376833.20</t>
    </r>
    <r>
      <rPr>
        <sz val="18"/>
        <rFont val="宋体"/>
        <charset val="134"/>
      </rPr>
      <t>平方米，建筑面积：</t>
    </r>
    <r>
      <rPr>
        <sz val="18"/>
        <rFont val="Times New Roman"/>
        <charset val="134"/>
      </rPr>
      <t>133221</t>
    </r>
    <r>
      <rPr>
        <sz val="18"/>
        <rFont val="宋体"/>
        <charset val="134"/>
      </rPr>
      <t>平方米；项目配备：猪舍。初级计划养生猪</t>
    </r>
    <r>
      <rPr>
        <sz val="18"/>
        <rFont val="Times New Roman"/>
        <charset val="134"/>
      </rPr>
      <t>60000</t>
    </r>
    <r>
      <rPr>
        <sz val="18"/>
        <rFont val="宋体"/>
        <charset val="134"/>
      </rPr>
      <t>头，年出栏</t>
    </r>
    <r>
      <rPr>
        <sz val="18"/>
        <rFont val="Times New Roman"/>
        <charset val="134"/>
      </rPr>
      <t>120000</t>
    </r>
    <r>
      <rPr>
        <sz val="18"/>
        <rFont val="宋体"/>
        <charset val="134"/>
      </rPr>
      <t>头</t>
    </r>
  </si>
  <si>
    <t>2020-150621-03-03-029109</t>
  </si>
  <si>
    <t>鄂尔多斯市瑞象农牧科技发展有限公司</t>
  </si>
  <si>
    <t>吉格斯太镇沟心召村丈房圪卜社</t>
  </si>
  <si>
    <t>企业积极性不高</t>
  </si>
  <si>
    <t>贾文元</t>
  </si>
  <si>
    <t>农牧业社会化服务中心惠民建设项目</t>
  </si>
  <si>
    <t>拟新建旗级农牧业社会化服务中心1个，包含办公培训场所、兽医医院及相关设备等建设内容</t>
  </si>
  <si>
    <t>拟建</t>
  </si>
  <si>
    <t>正在筹备中</t>
  </si>
  <si>
    <t>盛林微冻（北京）生物科技有限公司农产品微冻产业园项目</t>
  </si>
  <si>
    <t>在达拉特旗投资建设四条5吨/时农副产品微冻生产线和4万立方米恒温冷库、微冻技术科研站，年产12000万棒生鲜玉米，产值2亿元以上，微冻农副产品包括生鲜玉米、西红柿、黄瓜、蔬菜、猪牛羊鸡肉食等逐步扩大，微冻技术世界首创，国内唯一。</t>
  </si>
  <si>
    <t>树林召镇五股地村</t>
  </si>
  <si>
    <t>是2</t>
  </si>
  <si>
    <t xml:space="preserve">正在重新选址。
</t>
  </si>
  <si>
    <t>白二旦
王留锁</t>
  </si>
  <si>
    <t>已立项</t>
  </si>
  <si>
    <t>达拉特旗玉米种业产业园建设项目</t>
  </si>
  <si>
    <t>该项目建筑面积8700平方米，新建晾晒场、种质资源库等辅助配套设施及道路硬化。</t>
  </si>
  <si>
    <t>2303-150621-04-01-974106</t>
  </si>
  <si>
    <t>达拉特旗农牧技术推广中心</t>
  </si>
  <si>
    <t>西柳沟</t>
  </si>
  <si>
    <t>已备案</t>
  </si>
  <si>
    <t>中化二期扩建项目</t>
  </si>
  <si>
    <t>中化农业达旗技术服务中心通过“全程植物营养+全程植保+土壤改良+机械化作业+农业金融”方式为当地一客户提供了近6万亩甜菜的全程植物服务，中化农业服务地块甜菜平均产量为2.92吨，比客户自种地块产量多0.68吨，高出30%；中化农业服务地块甜菜平均含糖率为19.06%，比客户自种地块含糖率高出2个百分点，在降低化肥使用量的情况下，提升了农产品的产量与品质。</t>
  </si>
  <si>
    <r>
      <rPr>
        <sz val="18"/>
        <rFont val="Times New Roman"/>
        <charset val="134"/>
      </rPr>
      <t>2</t>
    </r>
    <r>
      <rPr>
        <sz val="18"/>
        <rFont val="宋体"/>
        <charset val="134"/>
      </rPr>
      <t>月</t>
    </r>
    <r>
      <rPr>
        <sz val="18"/>
        <rFont val="Times New Roman"/>
        <charset val="134"/>
      </rPr>
      <t>25</t>
    </r>
    <r>
      <rPr>
        <sz val="18"/>
        <rFont val="宋体"/>
        <charset val="134"/>
      </rPr>
      <t>日在上海招商推介会签署战略框架协议，计划近期开展办理项目前期手续。</t>
    </r>
  </si>
  <si>
    <t>张帅</t>
  </si>
  <si>
    <t>德农麒麟瓜种植项目</t>
  </si>
  <si>
    <t>项目主要建设内容包括新建麒麟瓜与蔬菜种植大棚4000亩。</t>
  </si>
  <si>
    <t>马溪森</t>
  </si>
  <si>
    <t>中国供销合作对外贸易有限责任公司乡村振兴项目</t>
  </si>
  <si>
    <t>50亿元（主要建设大型冷库、气调保鲜库、粮油储备库；主粮及副食加工生产线、食用油生产线、活禽屠宰及肉制品深加工生产线、净菜净化工厂+中央厨房熟食半成品、预制菜生产线；大型城际物流停车场、加油站、充气站、充电站；产地农批市场、农村电商“当日达”云仓；环保处理及配套基础设施）。</t>
  </si>
  <si>
    <r>
      <rPr>
        <sz val="18"/>
        <rFont val="Times New Roman"/>
        <charset val="134"/>
      </rPr>
      <t>2</t>
    </r>
    <r>
      <rPr>
        <sz val="18"/>
        <rFont val="宋体"/>
        <charset val="134"/>
      </rPr>
      <t>月</t>
    </r>
    <r>
      <rPr>
        <sz val="18"/>
        <rFont val="Times New Roman"/>
        <charset val="134"/>
      </rPr>
      <t>20</t>
    </r>
    <r>
      <rPr>
        <sz val="18"/>
        <rFont val="宋体"/>
        <charset val="134"/>
      </rPr>
      <t>日在北京签署战略框架协议，计划近期开展办理项目前期手续。</t>
    </r>
  </si>
  <si>
    <t>桂贵</t>
  </si>
  <si>
    <t>达拉特旗名优产品线上直播基地项目</t>
  </si>
  <si>
    <t>上海5808在达拉特旗投资1亿元建立名优产品线上直播基地，组织头部达人为达拉特旗带动农副产品线上销售活动，年产值20亿元。</t>
  </si>
  <si>
    <t>刘明朗</t>
  </si>
  <si>
    <t>鄂尔多斯市沥丰农牧业发展有限公司大型沼气项目</t>
  </si>
  <si>
    <r>
      <rPr>
        <sz val="18"/>
        <rFont val="宋体"/>
        <charset val="134"/>
      </rPr>
      <t>沼气发电项目拟投资</t>
    </r>
    <r>
      <rPr>
        <sz val="18"/>
        <rFont val="Times New Roman"/>
        <charset val="134"/>
      </rPr>
      <t>10125</t>
    </r>
    <r>
      <rPr>
        <sz val="18"/>
        <rFont val="宋体"/>
        <charset val="134"/>
      </rPr>
      <t>万元，新建厌氧反应器</t>
    </r>
    <r>
      <rPr>
        <sz val="18"/>
        <rFont val="Times New Roman"/>
        <charset val="134"/>
      </rPr>
      <t>10000m3×2</t>
    </r>
    <r>
      <rPr>
        <sz val="18"/>
        <rFont val="宋体"/>
        <charset val="134"/>
      </rPr>
      <t>座、双膜干式贮存气柜</t>
    </r>
    <r>
      <rPr>
        <sz val="18"/>
        <rFont val="Times New Roman"/>
        <charset val="134"/>
      </rPr>
      <t>3000m3×2</t>
    </r>
    <r>
      <rPr>
        <sz val="18"/>
        <rFont val="宋体"/>
        <charset val="134"/>
      </rPr>
      <t>座、沼液回收车间</t>
    </r>
    <r>
      <rPr>
        <sz val="18"/>
        <rFont val="Times New Roman"/>
        <charset val="134"/>
      </rPr>
      <t>1</t>
    </r>
    <r>
      <rPr>
        <sz val="18"/>
        <rFont val="宋体"/>
        <charset val="134"/>
      </rPr>
      <t>座</t>
    </r>
    <r>
      <rPr>
        <sz val="18"/>
        <rFont val="Times New Roman"/>
        <charset val="134"/>
      </rPr>
      <t>2016m2</t>
    </r>
    <r>
      <rPr>
        <sz val="18"/>
        <rFont val="宋体"/>
        <charset val="134"/>
      </rPr>
      <t>，沼液配置车间</t>
    </r>
    <r>
      <rPr>
        <sz val="18"/>
        <rFont val="Times New Roman"/>
        <charset val="134"/>
      </rPr>
      <t>1</t>
    </r>
    <r>
      <rPr>
        <sz val="18"/>
        <rFont val="宋体"/>
        <charset val="134"/>
      </rPr>
      <t>座</t>
    </r>
    <r>
      <rPr>
        <sz val="18"/>
        <rFont val="Times New Roman"/>
        <charset val="134"/>
      </rPr>
      <t>1872m2</t>
    </r>
    <r>
      <rPr>
        <sz val="18"/>
        <rFont val="宋体"/>
        <charset val="134"/>
      </rPr>
      <t>，沼气发电、供热车间</t>
    </r>
    <r>
      <rPr>
        <sz val="18"/>
        <rFont val="Times New Roman"/>
        <charset val="134"/>
      </rPr>
      <t>1</t>
    </r>
    <r>
      <rPr>
        <sz val="18"/>
        <rFont val="宋体"/>
        <charset val="134"/>
      </rPr>
      <t>座</t>
    </r>
    <r>
      <rPr>
        <sz val="18"/>
        <rFont val="Times New Roman"/>
        <charset val="134"/>
      </rPr>
      <t>2016m2</t>
    </r>
    <r>
      <rPr>
        <sz val="18"/>
        <rFont val="宋体"/>
        <charset val="134"/>
      </rPr>
      <t>，沉砂池</t>
    </r>
    <r>
      <rPr>
        <sz val="18"/>
        <rFont val="Times New Roman"/>
        <charset val="134"/>
      </rPr>
      <t>288m3</t>
    </r>
    <r>
      <rPr>
        <sz val="18"/>
        <rFont val="宋体"/>
        <charset val="134"/>
      </rPr>
      <t>、化粪池</t>
    </r>
    <r>
      <rPr>
        <sz val="18"/>
        <rFont val="Times New Roman"/>
        <charset val="134"/>
      </rPr>
      <t>288m3</t>
    </r>
    <r>
      <rPr>
        <sz val="18"/>
        <rFont val="宋体"/>
        <charset val="134"/>
      </rPr>
      <t>、过滤池</t>
    </r>
    <r>
      <rPr>
        <sz val="18"/>
        <rFont val="Times New Roman"/>
        <charset val="134"/>
      </rPr>
      <t>576m3</t>
    </r>
    <r>
      <rPr>
        <sz val="18"/>
        <rFont val="宋体"/>
        <charset val="134"/>
      </rPr>
      <t>、发酵池</t>
    </r>
    <r>
      <rPr>
        <sz val="18"/>
        <rFont val="Times New Roman"/>
        <charset val="134"/>
      </rPr>
      <t>576m3</t>
    </r>
    <r>
      <rPr>
        <sz val="18"/>
        <rFont val="宋体"/>
        <charset val="134"/>
      </rPr>
      <t>、沼液回流池</t>
    </r>
    <r>
      <rPr>
        <sz val="18"/>
        <rFont val="Times New Roman"/>
        <charset val="134"/>
      </rPr>
      <t>576m3</t>
    </r>
    <r>
      <rPr>
        <sz val="18"/>
        <rFont val="宋体"/>
        <charset val="134"/>
      </rPr>
      <t>、初沉池</t>
    </r>
    <r>
      <rPr>
        <sz val="18"/>
        <rFont val="Times New Roman"/>
        <charset val="134"/>
      </rPr>
      <t>977m3</t>
    </r>
    <r>
      <rPr>
        <sz val="18"/>
        <rFont val="宋体"/>
        <charset val="134"/>
      </rPr>
      <t>、中间池</t>
    </r>
    <r>
      <rPr>
        <sz val="18"/>
        <rFont val="Times New Roman"/>
        <charset val="134"/>
      </rPr>
      <t>356m3</t>
    </r>
    <r>
      <rPr>
        <sz val="18"/>
        <rFont val="宋体"/>
        <charset val="134"/>
      </rPr>
      <t>，以及相应的配套室外工程和管道工艺设施，发电机及余热利用系统</t>
    </r>
    <r>
      <rPr>
        <sz val="18"/>
        <rFont val="Times New Roman"/>
        <charset val="134"/>
      </rPr>
      <t>3</t>
    </r>
    <r>
      <rPr>
        <sz val="18"/>
        <rFont val="宋体"/>
        <charset val="134"/>
      </rPr>
      <t>套，沼气火炬系统和</t>
    </r>
    <r>
      <rPr>
        <sz val="18"/>
        <rFont val="Times New Roman"/>
        <charset val="134"/>
      </rPr>
      <t>CDM</t>
    </r>
    <r>
      <rPr>
        <sz val="18"/>
        <rFont val="宋体"/>
        <charset val="134"/>
      </rPr>
      <t>监测设备</t>
    </r>
    <r>
      <rPr>
        <sz val="18"/>
        <rFont val="Times New Roman"/>
        <charset val="134"/>
      </rPr>
      <t>1</t>
    </r>
    <r>
      <rPr>
        <sz val="18"/>
        <rFont val="宋体"/>
        <charset val="134"/>
      </rPr>
      <t>套：建设有机肥加工生产线</t>
    </r>
    <r>
      <rPr>
        <sz val="18"/>
        <rFont val="Times New Roman"/>
        <charset val="134"/>
      </rPr>
      <t>1</t>
    </r>
    <r>
      <rPr>
        <sz val="18"/>
        <rFont val="宋体"/>
        <charset val="134"/>
      </rPr>
      <t>条及有机肥预混车间、发酵、造粒、成品车间等设施。</t>
    </r>
  </si>
  <si>
    <t>挂起</t>
  </si>
  <si>
    <t>2209-150621-60-01-164373</t>
  </si>
  <si>
    <t>鄂尔多斯市沥丰农牧业发展有限公司</t>
  </si>
  <si>
    <t>达拉特旗展旦召苏木道劳哈勒正村</t>
  </si>
  <si>
    <t>能源</t>
  </si>
  <si>
    <t>清洁能源</t>
  </si>
  <si>
    <t>新能源</t>
  </si>
  <si>
    <t>项目已开工，正在建设厂房。</t>
  </si>
  <si>
    <t>陈广秀</t>
  </si>
  <si>
    <t>刘君</t>
  </si>
  <si>
    <t>供销社</t>
  </si>
  <si>
    <t>内蒙古羊绒集散中心建设项目</t>
  </si>
  <si>
    <t>该项目建筑面积为369484.44平方米，主要建设羊绒销售市场、羊绒检测试验中心、羊绒产业研发中心、羊绒博物馆、中小企业创业基地、收储中心、电商直播基地、电子交易中心、培训中心、办公生活区等配套辅助设施。</t>
  </si>
  <si>
    <t>2301-150621-04-01-819703</t>
  </si>
  <si>
    <t>达拉特旗牧通绒毛有限责任公司</t>
  </si>
  <si>
    <t>白柜村官牛犋东西社组</t>
  </si>
  <si>
    <t>服务业</t>
  </si>
  <si>
    <t>已批复可行性研究报告</t>
  </si>
  <si>
    <r>
      <rPr>
        <sz val="18"/>
        <rFont val="Times New Roman"/>
        <charset val="134"/>
      </rPr>
      <t>1.</t>
    </r>
    <r>
      <rPr>
        <sz val="18"/>
        <rFont val="宋体"/>
        <charset val="134"/>
      </rPr>
      <t>预审与选址；</t>
    </r>
    <r>
      <rPr>
        <sz val="18"/>
        <rFont val="Times New Roman"/>
        <charset val="134"/>
      </rPr>
      <t>2.</t>
    </r>
    <r>
      <rPr>
        <sz val="18"/>
        <rFont val="宋体"/>
        <charset val="134"/>
      </rPr>
      <t>水土保持；</t>
    </r>
    <r>
      <rPr>
        <sz val="18"/>
        <rFont val="Times New Roman"/>
        <charset val="134"/>
      </rPr>
      <t>3.</t>
    </r>
    <r>
      <rPr>
        <sz val="18"/>
        <rFont val="宋体"/>
        <charset val="134"/>
      </rPr>
      <t>取水许可；</t>
    </r>
    <r>
      <rPr>
        <sz val="18"/>
        <rFont val="Times New Roman"/>
        <charset val="134"/>
      </rPr>
      <t>4.</t>
    </r>
    <r>
      <rPr>
        <sz val="18"/>
        <rFont val="宋体"/>
        <charset val="134"/>
      </rPr>
      <t>林地；</t>
    </r>
    <r>
      <rPr>
        <sz val="18"/>
        <rFont val="Times New Roman"/>
        <charset val="134"/>
      </rPr>
      <t>5.</t>
    </r>
    <r>
      <rPr>
        <sz val="18"/>
        <rFont val="宋体"/>
        <charset val="134"/>
      </rPr>
      <t>草地；</t>
    </r>
    <r>
      <rPr>
        <sz val="18"/>
        <rFont val="Times New Roman"/>
        <charset val="134"/>
      </rPr>
      <t>6.</t>
    </r>
    <r>
      <rPr>
        <sz val="18"/>
        <rFont val="宋体"/>
        <charset val="134"/>
      </rPr>
      <t>建设用地；</t>
    </r>
    <r>
      <rPr>
        <sz val="18"/>
        <rFont val="Times New Roman"/>
        <charset val="134"/>
      </rPr>
      <t>7.</t>
    </r>
    <r>
      <rPr>
        <sz val="18"/>
        <rFont val="宋体"/>
        <charset val="134"/>
      </rPr>
      <t>土地供应</t>
    </r>
  </si>
  <si>
    <t xml:space="preserve">姓名:付学平
手机:153 3287 1688
</t>
  </si>
  <si>
    <t>达拉特旗农副产品加工和物流园区</t>
  </si>
  <si>
    <t>建设农副产品加工生产线，冷链储备库、仓储物流园。计划总占地面积8000余亩。</t>
  </si>
  <si>
    <t>马兰湖</t>
  </si>
  <si>
    <t>树林召镇马兰胡园区</t>
  </si>
  <si>
    <t>内蒙古德格都实业有限责任公司屠宰加工厂建设项目</t>
  </si>
  <si>
    <t>统计</t>
  </si>
  <si>
    <t>内蒙古德格都实业有限责任公司</t>
  </si>
  <si>
    <t>570637556150621201</t>
  </si>
  <si>
    <t>鄂尔多斯市瑞象农牧科技发展有限公司恩格贝养种猪建设项目</t>
  </si>
  <si>
    <t>达拉特旗赛优牧业有限公司2022年土建技改（氧化塘）项目</t>
  </si>
  <si>
    <t>达拉特旗赛优牧业有限公司</t>
  </si>
  <si>
    <t>MA0N76985150621302</t>
  </si>
  <si>
    <t>达拉特旗树林召镇平原村集体晾晒储存场项目</t>
  </si>
  <si>
    <t>ME2279720150621201</t>
  </si>
  <si>
    <t>鄂尔多斯市东方希望畜牧有限公司生猪养殖核心场项目</t>
  </si>
  <si>
    <t>MA0PRGHN7150621001</t>
  </si>
  <si>
    <t>青达门红色革命教育中心建设项目</t>
  </si>
  <si>
    <t>011730498150621101</t>
  </si>
  <si>
    <t>微澜生物</t>
  </si>
  <si>
    <t>未落地</t>
  </si>
  <si>
    <t>高强</t>
  </si>
  <si>
    <t>张伟雄</t>
  </si>
  <si>
    <t>中合万家食品股份有限公司中合万家田园综合体+现代农业科技产业园项目</t>
  </si>
  <si>
    <t>2023包联</t>
  </si>
  <si>
    <r>
      <rPr>
        <sz val="18"/>
        <rFont val="宋体"/>
        <charset val="134"/>
      </rPr>
      <t>签约</t>
    </r>
    <r>
      <rPr>
        <sz val="18"/>
        <rFont val="Times New Roman"/>
        <charset val="134"/>
      </rPr>
      <t>&amp;</t>
    </r>
    <r>
      <rPr>
        <sz val="18"/>
        <rFont val="宋体"/>
        <charset val="134"/>
      </rPr>
      <t>包联</t>
    </r>
  </si>
  <si>
    <t>北京</t>
  </si>
  <si>
    <t>已签署战略框架协议，正在办理项目前期手续。已经编制完成总规，正在编写详规。</t>
  </si>
  <si>
    <t>广汇水务</t>
  </si>
  <si>
    <t>★达拉特旗现代数字农业科技产业园项目</t>
  </si>
  <si>
    <t>项目总用地面积11.4360公顷，生产设施用地面积8.0342公顷，具体为温室大棚5栋7.8060公顷，育苗室2栋0.2282公顷，附属设施用地面积0.4752公顷，具体为管理用房2栋0.4752公顷。预计年产蔬菜759.15吨，鲜食玉米6000万颗，草莓129.3万株。</t>
  </si>
  <si>
    <t>2208-150621-20-01-581770</t>
  </si>
  <si>
    <t>内蒙古现代数字农业科技有限公司</t>
  </si>
  <si>
    <t>王爱召镇生成永村</t>
  </si>
  <si>
    <t>来现场</t>
  </si>
  <si>
    <t>202210</t>
  </si>
  <si>
    <t>MABWBRJW2150621201</t>
  </si>
  <si>
    <t>完成蔬菜种植温室、空中草莓温室、特色瓜果温室、水果玉米加工、控制中心等附属工程主体及主要设备采购、调试</t>
  </si>
  <si>
    <t>该项目于2022年开工建设，目前已完成综合性智慧玻璃温室基础工程和水培蔬菜温室、空中草莓温室主体结构，内外遮阳、传动系统、屋脊、四周砖墙砌筑及顶部覆盖，目前正在安装棚内附属设施,预计8月底完成2条水果玉米仓储冷链包装生产线系统设备安装调试，具备农产品生产条件。</t>
  </si>
  <si>
    <t>杨向春</t>
  </si>
  <si>
    <t>林草局</t>
  </si>
  <si>
    <r>
      <rPr>
        <b/>
        <sz val="18"/>
        <rFont val="宋体"/>
        <charset val="134"/>
      </rPr>
      <t>鄂尔多斯市库布齐</t>
    </r>
    <r>
      <rPr>
        <b/>
        <sz val="18"/>
        <rFont val="Times New Roman"/>
        <charset val="134"/>
      </rPr>
      <t>-</t>
    </r>
    <r>
      <rPr>
        <b/>
        <sz val="18"/>
        <rFont val="宋体"/>
        <charset val="134"/>
      </rPr>
      <t>毛乌素沙漠沙化地综合防治重点项目一期</t>
    </r>
  </si>
  <si>
    <r>
      <rPr>
        <sz val="18"/>
        <rFont val="宋体"/>
        <charset val="134"/>
      </rPr>
      <t>营造林</t>
    </r>
    <r>
      <rPr>
        <sz val="18"/>
        <rFont val="Times New Roman"/>
        <charset val="134"/>
      </rPr>
      <t>8000</t>
    </r>
    <r>
      <rPr>
        <sz val="18"/>
        <rFont val="宋体"/>
        <charset val="134"/>
      </rPr>
      <t>亩，其中乔木</t>
    </r>
    <r>
      <rPr>
        <sz val="18"/>
        <rFont val="Times New Roman"/>
        <charset val="134"/>
      </rPr>
      <t>1500</t>
    </r>
    <r>
      <rPr>
        <sz val="18"/>
        <rFont val="宋体"/>
        <charset val="134"/>
      </rPr>
      <t>亩，灌木</t>
    </r>
    <r>
      <rPr>
        <sz val="18"/>
        <rFont val="Times New Roman"/>
        <charset val="134"/>
      </rPr>
      <t>3500</t>
    </r>
    <r>
      <rPr>
        <sz val="18"/>
        <rFont val="宋体"/>
        <charset val="134"/>
      </rPr>
      <t>亩，工程固沙</t>
    </r>
    <r>
      <rPr>
        <sz val="18"/>
        <rFont val="Times New Roman"/>
        <charset val="134"/>
      </rPr>
      <t>3000</t>
    </r>
    <r>
      <rPr>
        <sz val="18"/>
        <rFont val="宋体"/>
        <charset val="134"/>
      </rPr>
      <t>亩；退化林修复</t>
    </r>
    <r>
      <rPr>
        <sz val="18"/>
        <rFont val="Times New Roman"/>
        <charset val="134"/>
      </rPr>
      <t>20000</t>
    </r>
    <r>
      <rPr>
        <sz val="18"/>
        <rFont val="宋体"/>
        <charset val="134"/>
      </rPr>
      <t>亩</t>
    </r>
  </si>
  <si>
    <t>林草业</t>
  </si>
  <si>
    <t>黄河流域生态治理</t>
  </si>
  <si>
    <r>
      <rPr>
        <sz val="18"/>
        <rFont val="宋体"/>
        <charset val="134"/>
      </rPr>
      <t>预计</t>
    </r>
    <r>
      <rPr>
        <sz val="18"/>
        <rFont val="Times New Roman"/>
        <charset val="134"/>
      </rPr>
      <t>2023</t>
    </r>
    <r>
      <rPr>
        <sz val="18"/>
        <rFont val="宋体"/>
        <charset val="134"/>
      </rPr>
      <t>年</t>
    </r>
    <r>
      <rPr>
        <sz val="18"/>
        <rFont val="Times New Roman"/>
        <charset val="134"/>
      </rPr>
      <t>11</t>
    </r>
    <r>
      <rPr>
        <sz val="18"/>
        <rFont val="宋体"/>
        <charset val="134"/>
      </rPr>
      <t>月底主体完工</t>
    </r>
  </si>
  <si>
    <t>该项目于7月30日开工建设。</t>
  </si>
  <si>
    <t>边秀梅</t>
  </si>
  <si>
    <r>
      <rPr>
        <b/>
        <sz val="18"/>
        <rFont val="Times New Roman"/>
        <charset val="134"/>
      </rPr>
      <t>2023</t>
    </r>
    <r>
      <rPr>
        <b/>
        <sz val="18"/>
        <rFont val="宋体"/>
        <charset val="134"/>
      </rPr>
      <t>年森林植被恢复项目</t>
    </r>
  </si>
  <si>
    <r>
      <rPr>
        <sz val="18"/>
        <rFont val="宋体"/>
        <charset val="134"/>
      </rPr>
      <t>人工造林乔木</t>
    </r>
    <r>
      <rPr>
        <sz val="18"/>
        <rFont val="Times New Roman"/>
        <charset val="134"/>
      </rPr>
      <t>1000</t>
    </r>
    <r>
      <rPr>
        <sz val="18"/>
        <rFont val="宋体"/>
        <charset val="134"/>
      </rPr>
      <t>亩，人工造林灌木</t>
    </r>
    <r>
      <rPr>
        <sz val="18"/>
        <rFont val="Times New Roman"/>
        <charset val="134"/>
      </rPr>
      <t>4000</t>
    </r>
    <r>
      <rPr>
        <sz val="18"/>
        <rFont val="宋体"/>
        <charset val="134"/>
      </rPr>
      <t>亩，退化林分修复</t>
    </r>
    <r>
      <rPr>
        <sz val="18"/>
        <rFont val="Times New Roman"/>
        <charset val="134"/>
      </rPr>
      <t>3000</t>
    </r>
    <r>
      <rPr>
        <sz val="18"/>
        <rFont val="宋体"/>
        <charset val="134"/>
      </rPr>
      <t>亩，灌木林平茬</t>
    </r>
    <r>
      <rPr>
        <sz val="18"/>
        <rFont val="Times New Roman"/>
        <charset val="134"/>
      </rPr>
      <t>4000</t>
    </r>
    <r>
      <rPr>
        <sz val="18"/>
        <rFont val="宋体"/>
        <charset val="134"/>
      </rPr>
      <t>亩，沙障设置</t>
    </r>
    <r>
      <rPr>
        <sz val="18"/>
        <rFont val="Times New Roman"/>
        <charset val="134"/>
      </rPr>
      <t>10000</t>
    </r>
    <r>
      <rPr>
        <sz val="18"/>
        <rFont val="宋体"/>
        <charset val="134"/>
      </rPr>
      <t>亩。</t>
    </r>
  </si>
  <si>
    <r>
      <rPr>
        <sz val="18"/>
        <rFont val="宋体"/>
        <charset val="134"/>
      </rPr>
      <t>预计</t>
    </r>
    <r>
      <rPr>
        <sz val="18"/>
        <rFont val="Times New Roman"/>
        <charset val="134"/>
      </rPr>
      <t>2023</t>
    </r>
    <r>
      <rPr>
        <sz val="18"/>
        <rFont val="宋体"/>
        <charset val="134"/>
      </rPr>
      <t>年7月底全部完工</t>
    </r>
  </si>
  <si>
    <t>该项目已完工，正在批复作业设计，批复后可入统。</t>
  </si>
  <si>
    <t>待市林草局批复</t>
  </si>
  <si>
    <t>王双喜</t>
  </si>
  <si>
    <r>
      <rPr>
        <b/>
        <sz val="18"/>
        <rFont val="宋体"/>
        <charset val="134"/>
      </rPr>
      <t>达拉特旗</t>
    </r>
    <r>
      <rPr>
        <b/>
        <sz val="18"/>
        <rFont val="Times New Roman"/>
        <charset val="134"/>
      </rPr>
      <t>X636</t>
    </r>
    <r>
      <rPr>
        <b/>
        <sz val="18"/>
        <rFont val="宋体"/>
        <charset val="134"/>
      </rPr>
      <t>县道防护林带建设项目</t>
    </r>
  </si>
  <si>
    <r>
      <rPr>
        <b/>
        <sz val="18"/>
        <rFont val="Times New Roman"/>
        <charset val="134"/>
      </rPr>
      <t>14.6</t>
    </r>
    <r>
      <rPr>
        <b/>
        <sz val="18"/>
        <rFont val="宋体"/>
        <charset val="134"/>
      </rPr>
      <t>公里绿化提升改造及配套管网设施</t>
    </r>
  </si>
  <si>
    <t>三产</t>
  </si>
  <si>
    <t>城建</t>
  </si>
  <si>
    <t>新型城镇化建设</t>
  </si>
  <si>
    <t>461102042150621312</t>
  </si>
  <si>
    <r>
      <rPr>
        <sz val="18"/>
        <rFont val="宋体"/>
        <charset val="134"/>
      </rPr>
      <t>预计</t>
    </r>
    <r>
      <rPr>
        <sz val="18"/>
        <rFont val="Times New Roman"/>
        <charset val="134"/>
      </rPr>
      <t>2023</t>
    </r>
    <r>
      <rPr>
        <sz val="18"/>
        <rFont val="宋体"/>
        <charset val="134"/>
      </rPr>
      <t>年</t>
    </r>
    <r>
      <rPr>
        <sz val="18"/>
        <rFont val="Times New Roman"/>
        <charset val="134"/>
      </rPr>
      <t>11</t>
    </r>
    <r>
      <rPr>
        <sz val="18"/>
        <rFont val="宋体"/>
        <charset val="134"/>
      </rPr>
      <t>月底全部完工</t>
    </r>
  </si>
  <si>
    <t>该项目已完工。</t>
  </si>
  <si>
    <r>
      <rPr>
        <sz val="18"/>
        <rFont val="Times New Roman"/>
        <charset val="134"/>
      </rPr>
      <t>2023</t>
    </r>
    <r>
      <rPr>
        <sz val="18"/>
        <rFont val="宋体"/>
        <charset val="134"/>
      </rPr>
      <t>年森林抚育</t>
    </r>
  </si>
  <si>
    <r>
      <rPr>
        <sz val="18"/>
        <rFont val="宋体"/>
        <charset val="134"/>
      </rPr>
      <t>灌木平茬</t>
    </r>
    <r>
      <rPr>
        <sz val="18"/>
        <rFont val="Times New Roman"/>
        <charset val="134"/>
      </rPr>
      <t>3</t>
    </r>
    <r>
      <rPr>
        <sz val="18"/>
        <rFont val="宋体"/>
        <charset val="134"/>
      </rPr>
      <t>万亩，中幼林抚育</t>
    </r>
    <r>
      <rPr>
        <sz val="18"/>
        <rFont val="Times New Roman"/>
        <charset val="134"/>
      </rPr>
      <t>1</t>
    </r>
    <r>
      <rPr>
        <sz val="18"/>
        <rFont val="宋体"/>
        <charset val="134"/>
      </rPr>
      <t>万</t>
    </r>
  </si>
  <si>
    <r>
      <rPr>
        <sz val="18"/>
        <rFont val="宋体"/>
        <charset val="134"/>
      </rPr>
      <t>曹</t>
    </r>
    <r>
      <rPr>
        <sz val="18"/>
        <rFont val="Times New Roman"/>
        <charset val="134"/>
      </rPr>
      <t xml:space="preserve">  </t>
    </r>
    <r>
      <rPr>
        <sz val="18"/>
        <rFont val="宋体"/>
        <charset val="134"/>
      </rPr>
      <t>军</t>
    </r>
  </si>
  <si>
    <t>水利局</t>
  </si>
  <si>
    <t>达拉特旗叭尔洞沟河道治理工程</t>
  </si>
  <si>
    <t>水利</t>
  </si>
  <si>
    <t>461100768150621316</t>
  </si>
  <si>
    <r>
      <rPr>
        <sz val="18"/>
        <rFont val="宋体"/>
        <charset val="134"/>
      </rPr>
      <t>预计</t>
    </r>
    <r>
      <rPr>
        <sz val="18"/>
        <rFont val="Times New Roman"/>
        <charset val="134"/>
      </rPr>
      <t>2023</t>
    </r>
    <r>
      <rPr>
        <sz val="18"/>
        <rFont val="宋体"/>
        <charset val="134"/>
      </rPr>
      <t>年</t>
    </r>
    <r>
      <rPr>
        <sz val="18"/>
        <rFont val="Times New Roman"/>
        <charset val="134"/>
      </rPr>
      <t>5</t>
    </r>
    <r>
      <rPr>
        <sz val="18"/>
        <rFont val="宋体"/>
        <charset val="134"/>
      </rPr>
      <t>月底全部完工</t>
    </r>
  </si>
  <si>
    <t>该项目已开工建设。</t>
  </si>
  <si>
    <t>达拉特旗王爱召供水保障工程</t>
  </si>
  <si>
    <t>计划实施“十四五”规划项目、梁外地区干旱、季节性缺水水源工程、城郊未通城市自来水入户工程，水质提升改造项目</t>
  </si>
  <si>
    <t>461100768150621315</t>
  </si>
  <si>
    <t>2023.11.30</t>
  </si>
  <si>
    <r>
      <rPr>
        <b/>
        <sz val="18"/>
        <rFont val="宋体"/>
        <charset val="134"/>
      </rPr>
      <t>达拉特旗卜尔嘎斯太沟流域秦家沟等</t>
    </r>
    <r>
      <rPr>
        <b/>
        <sz val="18"/>
        <rFont val="Times New Roman"/>
        <charset val="134"/>
      </rPr>
      <t>9</t>
    </r>
    <r>
      <rPr>
        <b/>
        <sz val="18"/>
        <rFont val="宋体"/>
        <charset val="134"/>
      </rPr>
      <t>座淤地坝工程</t>
    </r>
  </si>
  <si>
    <r>
      <rPr>
        <sz val="18"/>
        <rFont val="宋体"/>
        <charset val="134"/>
      </rPr>
      <t>新建</t>
    </r>
    <r>
      <rPr>
        <sz val="18"/>
        <rFont val="Times New Roman"/>
        <charset val="134"/>
      </rPr>
      <t>5</t>
    </r>
    <r>
      <rPr>
        <sz val="18"/>
        <rFont val="宋体"/>
        <charset val="134"/>
      </rPr>
      <t>座大型淤地坝，</t>
    </r>
    <r>
      <rPr>
        <sz val="18"/>
        <rFont val="Times New Roman"/>
        <charset val="134"/>
      </rPr>
      <t>4</t>
    </r>
    <r>
      <rPr>
        <sz val="18"/>
        <rFont val="宋体"/>
        <charset val="134"/>
      </rPr>
      <t>座中型淤地坝</t>
    </r>
  </si>
  <si>
    <t>中和西镇</t>
  </si>
  <si>
    <t>中和西镇牧业村</t>
  </si>
  <si>
    <t>形象进度</t>
  </si>
  <si>
    <t>461100768150621206</t>
  </si>
  <si>
    <r>
      <rPr>
        <sz val="18"/>
        <rFont val="宋体"/>
        <charset val="134"/>
      </rPr>
      <t>预计</t>
    </r>
    <r>
      <rPr>
        <sz val="18"/>
        <rFont val="Times New Roman"/>
        <charset val="134"/>
      </rPr>
      <t>2023</t>
    </r>
    <r>
      <rPr>
        <sz val="18"/>
        <rFont val="宋体"/>
        <charset val="134"/>
      </rPr>
      <t>年6月底全部完工</t>
    </r>
  </si>
  <si>
    <t>9月新开工</t>
  </si>
  <si>
    <t>该项目资金已下达，正在招投标,8月14号开标，待汛期结束施工。</t>
  </si>
  <si>
    <t>王利军</t>
  </si>
  <si>
    <t>茶窑沟小流域水土保持综合治理项目</t>
  </si>
  <si>
    <t>新增水土保持综合治理面积1800hm²</t>
  </si>
  <si>
    <t>五间村、高家塔、茶窑沟</t>
  </si>
  <si>
    <r>
      <rPr>
        <b/>
        <sz val="18"/>
        <rFont val="宋体"/>
        <charset val="134"/>
      </rPr>
      <t>达拉特旗皇甫川流域石家沟等</t>
    </r>
    <r>
      <rPr>
        <b/>
        <sz val="18"/>
        <rFont val="Times New Roman"/>
        <charset val="134"/>
      </rPr>
      <t>2</t>
    </r>
    <r>
      <rPr>
        <b/>
        <sz val="18"/>
        <rFont val="宋体"/>
        <charset val="134"/>
      </rPr>
      <t>座大型淤地坝工程</t>
    </r>
  </si>
  <si>
    <r>
      <rPr>
        <sz val="18"/>
        <rFont val="宋体"/>
        <charset val="134"/>
      </rPr>
      <t>新建</t>
    </r>
    <r>
      <rPr>
        <sz val="18"/>
        <rFont val="Times New Roman"/>
        <charset val="134"/>
      </rPr>
      <t>2</t>
    </r>
    <r>
      <rPr>
        <sz val="18"/>
        <rFont val="宋体"/>
        <charset val="134"/>
      </rPr>
      <t>座大型淤地坝</t>
    </r>
  </si>
  <si>
    <t>风水梁镇</t>
  </si>
  <si>
    <r>
      <rPr>
        <sz val="18"/>
        <rFont val="宋体"/>
        <charset val="134"/>
      </rPr>
      <t>新建</t>
    </r>
    <r>
      <rPr>
        <sz val="18"/>
        <rFont val="Times New Roman"/>
        <charset val="134"/>
      </rPr>
      <t>2</t>
    </r>
    <r>
      <rPr>
        <sz val="18"/>
        <rFont val="宋体"/>
        <charset val="134"/>
      </rPr>
      <t>座淤地坝</t>
    </r>
  </si>
  <si>
    <t>年内部分完工</t>
  </si>
  <si>
    <t>资金未落实</t>
  </si>
  <si>
    <t>今年不再下发资金，暂缓实施</t>
  </si>
  <si>
    <t>资金未下达</t>
  </si>
  <si>
    <t>十大孔兑综合治理工程达拉特旗乌兰斯太沟小流域综合治理项目</t>
  </si>
  <si>
    <r>
      <rPr>
        <sz val="18"/>
        <rFont val="宋体"/>
        <charset val="134"/>
      </rPr>
      <t>新增水土流失治理面积</t>
    </r>
    <r>
      <rPr>
        <sz val="18"/>
        <rFont val="Times New Roman"/>
        <charset val="134"/>
      </rPr>
      <t>3750hm2</t>
    </r>
    <r>
      <rPr>
        <sz val="18"/>
        <rFont val="宋体"/>
        <charset val="134"/>
      </rPr>
      <t>，其中林草措施</t>
    </r>
    <r>
      <rPr>
        <sz val="18"/>
        <rFont val="Times New Roman"/>
        <charset val="134"/>
      </rPr>
      <t xml:space="preserve"> 3000hm2</t>
    </r>
    <r>
      <rPr>
        <sz val="18"/>
        <rFont val="宋体"/>
        <charset val="134"/>
      </rPr>
      <t>，封育治理面积</t>
    </r>
    <r>
      <rPr>
        <sz val="18"/>
        <rFont val="Times New Roman"/>
        <charset val="134"/>
      </rPr>
      <t>750hm2</t>
    </r>
    <r>
      <rPr>
        <sz val="18"/>
        <rFont val="宋体"/>
        <charset val="134"/>
      </rPr>
      <t>。</t>
    </r>
  </si>
  <si>
    <t>461100768150621208</t>
  </si>
  <si>
    <r>
      <rPr>
        <sz val="18"/>
        <rFont val="宋体"/>
        <charset val="134"/>
      </rPr>
      <t>新增水土流失治理面积</t>
    </r>
    <r>
      <rPr>
        <sz val="18"/>
        <rFont val="Times New Roman"/>
        <charset val="134"/>
      </rPr>
      <t>37.5km²</t>
    </r>
  </si>
  <si>
    <r>
      <rPr>
        <b/>
        <sz val="18"/>
        <rFont val="宋体"/>
        <charset val="134"/>
      </rPr>
      <t>十大孔兑综合治理工程达拉特旗</t>
    </r>
    <r>
      <rPr>
        <b/>
        <sz val="18"/>
        <rFont val="Times New Roman"/>
        <charset val="134"/>
      </rPr>
      <t>26</t>
    </r>
    <r>
      <rPr>
        <b/>
        <sz val="18"/>
        <rFont val="宋体"/>
        <charset val="134"/>
      </rPr>
      <t>座淤地坝工程</t>
    </r>
  </si>
  <si>
    <r>
      <rPr>
        <sz val="18"/>
        <rFont val="宋体"/>
        <charset val="134"/>
      </rPr>
      <t>新建</t>
    </r>
    <r>
      <rPr>
        <sz val="18"/>
        <rFont val="Times New Roman"/>
        <charset val="134"/>
      </rPr>
      <t>26</t>
    </r>
    <r>
      <rPr>
        <sz val="18"/>
        <rFont val="宋体"/>
        <charset val="134"/>
      </rPr>
      <t>座淤地坝</t>
    </r>
  </si>
  <si>
    <t>树林召镇、展旦召苏木、中和西镇、恩格贝镇</t>
  </si>
  <si>
    <t>461100768150621211</t>
  </si>
  <si>
    <t>新建26座淤地坝</t>
  </si>
  <si>
    <t>达拉特旗大乌兰斯太沟小流域水土保持综合治理工程</t>
  </si>
  <si>
    <r>
      <rPr>
        <sz val="18"/>
        <rFont val="宋体"/>
        <charset val="134"/>
      </rPr>
      <t>新增水土流失综合治理面积</t>
    </r>
    <r>
      <rPr>
        <sz val="18"/>
        <rFont val="Times New Roman"/>
        <charset val="134"/>
      </rPr>
      <t>2030hm2</t>
    </r>
    <r>
      <rPr>
        <sz val="18"/>
        <rFont val="宋体"/>
        <charset val="134"/>
      </rPr>
      <t>，新增林草措施</t>
    </r>
    <r>
      <rPr>
        <sz val="18"/>
        <rFont val="Times New Roman"/>
        <charset val="134"/>
      </rPr>
      <t>1056.03hm2</t>
    </r>
    <r>
      <rPr>
        <sz val="18"/>
        <rFont val="宋体"/>
        <charset val="134"/>
      </rPr>
      <t>，封育治理</t>
    </r>
    <r>
      <rPr>
        <sz val="18"/>
        <rFont val="Times New Roman"/>
        <charset val="134"/>
      </rPr>
      <t>973.97hm2</t>
    </r>
    <r>
      <rPr>
        <sz val="18"/>
        <rFont val="宋体"/>
        <charset val="134"/>
      </rPr>
      <t>。</t>
    </r>
  </si>
  <si>
    <t>MB1F52594150621313</t>
  </si>
  <si>
    <t>新增水土流失治理面积20.3km²</t>
  </si>
  <si>
    <t>达拉特旗黑塔沟小流域水土保持综合治理工程</t>
  </si>
  <si>
    <r>
      <rPr>
        <sz val="18"/>
        <rFont val="宋体"/>
        <charset val="134"/>
      </rPr>
      <t>新增水土流失综合治理面积</t>
    </r>
    <r>
      <rPr>
        <sz val="18"/>
        <rFont val="Times New Roman"/>
        <charset val="134"/>
      </rPr>
      <t>2272hm2</t>
    </r>
    <r>
      <rPr>
        <sz val="18"/>
        <rFont val="宋体"/>
        <charset val="134"/>
      </rPr>
      <t>，具体如下：新增林草措施</t>
    </r>
    <r>
      <rPr>
        <sz val="18"/>
        <rFont val="Times New Roman"/>
        <charset val="134"/>
      </rPr>
      <t>1363.3hm2</t>
    </r>
    <r>
      <rPr>
        <sz val="18"/>
        <rFont val="宋体"/>
        <charset val="134"/>
      </rPr>
      <t>，封育治理</t>
    </r>
    <r>
      <rPr>
        <sz val="18"/>
        <rFont val="Times New Roman"/>
        <charset val="134"/>
      </rPr>
      <t>908.7hm2</t>
    </r>
    <r>
      <rPr>
        <sz val="18"/>
        <rFont val="宋体"/>
        <charset val="134"/>
      </rPr>
      <t>。</t>
    </r>
  </si>
  <si>
    <t>MB1F52594150621314</t>
  </si>
  <si>
    <t>新增水土流失治理面积22.72km²</t>
  </si>
  <si>
    <t>达拉特旗西柳沟龙头拐生态清洁小流域水土保持综合治理项目</t>
  </si>
  <si>
    <t>461100768150621314</t>
  </si>
  <si>
    <t>治理水土流失总面积8.07km2。建石质护岸1.91km，生物护岸2.74km；修筑景观木栈道1.59km，配套凉亭6处；设置沙漠营地3处（9600m2）；修筑硬化路1.33km，砂砾石路2.65km，观景步道2.32km，人行便道0.88km；建村庄围栏17处，建停车场1处，文化广场1处。</t>
  </si>
  <si>
    <t>达拉特旗西柳沟流域入黄口生态廊道工程</t>
  </si>
  <si>
    <t>1.生态治理工程，治理面积共计152.32公顷，内容包括土地平整、撒播花草籽及芦苇人工栽植。埋设PVC灌溉管道3138米。2.堤坡防护和路面硬化工程，迎水面护坡1022.2米；路面硬化长度1991米。</t>
  </si>
  <si>
    <t>461100768150621313</t>
  </si>
  <si>
    <t>1）生态治理工程，治理面积共计152.32公顷，内容包括土地平整、撒播花草籽及芦苇人工栽植。埋设PVC灌溉管道3138米。
2）堤坡防护和路面硬化工程，迎水面护坡1022.2米；路面硬化长度1991米。</t>
  </si>
  <si>
    <t>市水投</t>
  </si>
  <si>
    <t>★鄂尔多斯拦沙换水试点工程</t>
  </si>
  <si>
    <r>
      <rPr>
        <sz val="18"/>
        <rFont val="宋体"/>
        <charset val="134"/>
      </rPr>
      <t>黑赖沟和西柳沟两条流域共布设</t>
    </r>
    <r>
      <rPr>
        <sz val="18"/>
        <rFont val="Times New Roman"/>
        <charset val="134"/>
      </rPr>
      <t>151</t>
    </r>
    <r>
      <rPr>
        <sz val="18"/>
        <rFont val="宋体"/>
        <charset val="134"/>
      </rPr>
      <t>座拦沙坝（其中黑赖沟</t>
    </r>
    <r>
      <rPr>
        <sz val="18"/>
        <rFont val="Times New Roman"/>
        <charset val="134"/>
      </rPr>
      <t>80</t>
    </r>
    <r>
      <rPr>
        <sz val="18"/>
        <rFont val="宋体"/>
        <charset val="134"/>
      </rPr>
      <t>座、西柳沟</t>
    </r>
    <r>
      <rPr>
        <sz val="18"/>
        <rFont val="Times New Roman"/>
        <charset val="134"/>
      </rPr>
      <t>71</t>
    </r>
    <r>
      <rPr>
        <sz val="18"/>
        <rFont val="宋体"/>
        <charset val="134"/>
      </rPr>
      <t>座）和伙房圪台引洪滞沙工程</t>
    </r>
    <r>
      <rPr>
        <sz val="18"/>
        <rFont val="Times New Roman"/>
        <charset val="134"/>
      </rPr>
      <t>1</t>
    </r>
    <r>
      <rPr>
        <sz val="18"/>
        <rFont val="宋体"/>
        <charset val="134"/>
      </rPr>
      <t>处、监测与预警系统建设及设备购置等。</t>
    </r>
  </si>
  <si>
    <t>2019-150621-76-01-016580</t>
  </si>
  <si>
    <t>鄂尔多斯市水务投资控股集团有限公司达拉特旗分公司</t>
  </si>
  <si>
    <t>其他水利项目</t>
  </si>
  <si>
    <t>202009</t>
  </si>
  <si>
    <t>MA0MW6YT1150621002</t>
  </si>
  <si>
    <r>
      <rPr>
        <sz val="18"/>
        <color rgb="FFFF0000"/>
        <rFont val="Times New Roman"/>
        <charset val="134"/>
      </rPr>
      <t>2023</t>
    </r>
    <r>
      <rPr>
        <sz val="18"/>
        <color rgb="FFFF0000"/>
        <rFont val="宋体"/>
        <charset val="134"/>
      </rPr>
      <t>年</t>
    </r>
    <r>
      <rPr>
        <sz val="18"/>
        <color rgb="FFFF0000"/>
        <rFont val="Times New Roman"/>
        <charset val="134"/>
      </rPr>
      <t>11</t>
    </r>
    <r>
      <rPr>
        <sz val="18"/>
        <color rgb="FFFF0000"/>
        <rFont val="宋体"/>
        <charset val="134"/>
      </rPr>
      <t>月底</t>
    </r>
  </si>
  <si>
    <t>达旗境内共建设拦沙坝139座，目前已完成138座拦沙坝的征收工作，恩格贝剩1座拦沙坝征收困难，正在协调推进中；引洪滞沙工程土地已征收完成，枢纽主体已完工，引洪渠和围堤正在施工中。</t>
  </si>
  <si>
    <t>杨彦龙</t>
  </si>
  <si>
    <t>王爱召人民政府</t>
  </si>
  <si>
    <t>达拉特旗王爱召镇滩区迁建安置居住区公共基础设施配套工程及综合便民服务中心项目</t>
  </si>
  <si>
    <t>该项目建筑面积23260.9平方米，主要建设综合便民服务中心、迁建安置区基础配套工程等相关附属设施及硬化绿化工程。</t>
  </si>
  <si>
    <t>达拉特旗王爱召镇人民政府。</t>
  </si>
  <si>
    <t>王爱召镇德胜泰村田家圪旦社。</t>
  </si>
  <si>
    <t>MA0N00PN5150621301</t>
  </si>
  <si>
    <t>宝音</t>
  </si>
  <si>
    <t>011730391150621302</t>
  </si>
  <si>
    <t>达拉特旗展旦召农业发展有限公司黄河几字湾朝天椒种植一期项目</t>
  </si>
  <si>
    <t>MAC4MG4E6150621303</t>
  </si>
  <si>
    <t>乡镇</t>
  </si>
  <si>
    <t>白泥井镇人民政府</t>
  </si>
  <si>
    <t>万通园区智能温室大棚项目</t>
  </si>
  <si>
    <t xml:space="preserve">建设5000平米只能温室大棚。植物工厂。 </t>
  </si>
  <si>
    <t>万通园区</t>
  </si>
  <si>
    <t>699496512150621301</t>
  </si>
  <si>
    <t>赵炳全</t>
  </si>
  <si>
    <t>风水梁镇人民政府</t>
  </si>
  <si>
    <t>风水梁镇便民服务中心建设项目</t>
  </si>
  <si>
    <r>
      <rPr>
        <sz val="18"/>
        <rFont val="宋体"/>
        <charset val="134"/>
      </rPr>
      <t>占地面积为</t>
    </r>
    <r>
      <rPr>
        <sz val="18"/>
        <rFont val="Times New Roman"/>
        <charset val="134"/>
      </rPr>
      <t>7904.48</t>
    </r>
    <r>
      <rPr>
        <sz val="18"/>
        <rFont val="宋体"/>
        <charset val="134"/>
      </rPr>
      <t>㎡，总建筑面积为</t>
    </r>
    <r>
      <rPr>
        <sz val="18"/>
        <rFont val="Times New Roman"/>
        <charset val="134"/>
      </rPr>
      <t>6333.3</t>
    </r>
    <r>
      <rPr>
        <sz val="18"/>
        <rFont val="宋体"/>
        <charset val="134"/>
      </rPr>
      <t>㎡，主要为风水梁镇便民服务中心建设项目的主体工程及室外配套工程的建设。</t>
    </r>
  </si>
  <si>
    <t>2103-150621-04-01-624031</t>
  </si>
  <si>
    <t>社会事业</t>
  </si>
  <si>
    <t>市政、公共服务等民生领域信息化</t>
  </si>
  <si>
    <t>202204</t>
  </si>
  <si>
    <t>MB129635X150621202</t>
  </si>
  <si>
    <t>完工2</t>
  </si>
  <si>
    <t>梁东瑞</t>
  </si>
  <si>
    <t>东胜北郊污水处理厂至达拉特旗三垧梁工业园区供水工程项目</t>
  </si>
  <si>
    <t>东胜北郊污水处理厂至三垧梁工业园区供水工程工程建设规模：5 万 m³/d。建设内容为：新建输水管道 80km，新建调蓄水厂 1 座。</t>
  </si>
  <si>
    <t>2211-150621-04-01-208521</t>
  </si>
  <si>
    <t>达拉特旗广汇水务投资有限公司</t>
  </si>
  <si>
    <t>三垧梁工业园区、树林召镇，王爱召镇、</t>
  </si>
  <si>
    <t>项目已备案，项目建议书、可研报告编写完成，正在编写项目初步设计。当前中水为落实。</t>
  </si>
  <si>
    <r>
      <rPr>
        <sz val="18"/>
        <rFont val="Times New Roman"/>
        <charset val="134"/>
      </rPr>
      <t>1.</t>
    </r>
    <r>
      <rPr>
        <sz val="18"/>
        <rFont val="宋体"/>
        <charset val="134"/>
      </rPr>
      <t>预审与选址；</t>
    </r>
    <r>
      <rPr>
        <sz val="18"/>
        <rFont val="Times New Roman"/>
        <charset val="134"/>
      </rPr>
      <t>2.</t>
    </r>
    <r>
      <rPr>
        <sz val="18"/>
        <rFont val="宋体"/>
        <charset val="134"/>
      </rPr>
      <t>能评；</t>
    </r>
    <r>
      <rPr>
        <sz val="18"/>
        <rFont val="Times New Roman"/>
        <charset val="134"/>
      </rPr>
      <t>3.</t>
    </r>
    <r>
      <rPr>
        <sz val="18"/>
        <rFont val="宋体"/>
        <charset val="134"/>
      </rPr>
      <t>环评；</t>
    </r>
    <r>
      <rPr>
        <sz val="18"/>
        <rFont val="Times New Roman"/>
        <charset val="134"/>
      </rPr>
      <t>4.</t>
    </r>
    <r>
      <rPr>
        <sz val="18"/>
        <rFont val="宋体"/>
        <charset val="134"/>
      </rPr>
      <t>水土保持；</t>
    </r>
    <r>
      <rPr>
        <sz val="18"/>
        <rFont val="Times New Roman"/>
        <charset val="134"/>
      </rPr>
      <t>5.</t>
    </r>
    <r>
      <rPr>
        <sz val="18"/>
        <rFont val="宋体"/>
        <charset val="134"/>
      </rPr>
      <t>林地；</t>
    </r>
    <r>
      <rPr>
        <sz val="18"/>
        <rFont val="Times New Roman"/>
        <charset val="134"/>
      </rPr>
      <t>6.</t>
    </r>
    <r>
      <rPr>
        <sz val="18"/>
        <rFont val="宋体"/>
        <charset val="134"/>
      </rPr>
      <t>草地</t>
    </r>
  </si>
  <si>
    <t>达拉特旗敖特尔农牧业有限公司</t>
  </si>
  <si>
    <t>昭君镇水稻深加工建设项目</t>
  </si>
  <si>
    <t>新建昭君镇四村村，该项目建设面积6000平方米，主要建设加工车间、展厅、库房、回收车间等相关配套辅助设施。</t>
  </si>
  <si>
    <t>申请入库</t>
  </si>
  <si>
    <t>昭君镇人民政府</t>
  </si>
  <si>
    <t>现已完成土地储备，正在申报项目。国有公司实施。 拟计划用扶贫资金</t>
  </si>
  <si>
    <t>苏立军</t>
  </si>
  <si>
    <t>黄河流域农耕文化展览馆项目</t>
  </si>
  <si>
    <t>装修打造6000平米展览馆1处。</t>
  </si>
  <si>
    <t>企业筹备中</t>
  </si>
  <si>
    <t>王小平</t>
  </si>
  <si>
    <t>高永权</t>
  </si>
  <si>
    <t>提升白泥井镇区集中供水、集中供热水平，实施电缆、通信管线入地整治。
暂不确定是否实施。</t>
  </si>
  <si>
    <t>能源局</t>
  </si>
  <si>
    <t>城梁煤矿建设项目</t>
  </si>
  <si>
    <r>
      <rPr>
        <sz val="18"/>
        <rFont val="宋体"/>
        <charset val="134"/>
      </rPr>
      <t>城梁井田面积</t>
    </r>
    <r>
      <rPr>
        <sz val="18"/>
        <rFont val="Times New Roman"/>
        <charset val="134"/>
      </rPr>
      <t>115.76km2</t>
    </r>
    <r>
      <rPr>
        <sz val="18"/>
        <rFont val="宋体"/>
        <charset val="134"/>
      </rPr>
      <t>。煤炭资源总储量</t>
    </r>
    <r>
      <rPr>
        <sz val="18"/>
        <rFont val="Times New Roman"/>
        <charset val="134"/>
      </rPr>
      <t>221672</t>
    </r>
    <r>
      <rPr>
        <sz val="18"/>
        <rFont val="宋体"/>
        <charset val="134"/>
      </rPr>
      <t>万吨，煤类以不粘煤为主，少量为长焰煤。属低灰、低硫～特低硫，特低磷煤，高发热量的优质烟煤，最低发热量</t>
    </r>
    <r>
      <rPr>
        <sz val="18"/>
        <rFont val="Times New Roman"/>
        <charset val="134"/>
      </rPr>
      <t>17.0MJ/Kg</t>
    </r>
    <r>
      <rPr>
        <sz val="18"/>
        <rFont val="宋体"/>
        <charset val="134"/>
      </rPr>
      <t>，是良好的动力用煤。</t>
    </r>
  </si>
  <si>
    <t>煤炭开发及煤层气</t>
  </si>
  <si>
    <t>能源保供</t>
  </si>
  <si>
    <t>1、采矿权新立方面，4月12日，鄂尔多斯市政府常务会研究城梁井田采矿权新立事宜，同意城梁井田采矿权新立，并于4月底上报自治区人民政府。目前自然资源厅已完成征询意见工作,待上会研究后上报自治区人民政府。
2、项目核准方面，已启动可行性研究报告编制工作，并多次与设计单位就梁井田开拓方案、城梁煤矿可研煤炭外运方案等进行研讨。
3、启动铁路专用线工程预可行性研究报告编制工作。
4、开展现场调研工作，对周边井田、集运站等进行调研，了解煤炭流向、铁路运输情况、井田开采条件、选煤厂建设等相关情况。
5、高头窑矿区总规及总规环评修编方面，5月9日，生态环境部出具《关于内蒙古自治区鄂尔多斯市东胜煤田高头窑矿区总体规划（修编）环境影响报告书的审查意见》。</t>
  </si>
  <si>
    <t>华能拟在达电投资建设4x100万火电项目</t>
  </si>
  <si>
    <t>华能拟在达拉特电厂新能源库布其基地配套建设先进煤电400万千瓦</t>
  </si>
  <si>
    <t>烟囱高度235米，已施工至235米，完成比100%；                                 锅炉刚结构吊装完成100%。</t>
  </si>
  <si>
    <t>手续未办结未开工</t>
  </si>
  <si>
    <t>陈立东</t>
  </si>
  <si>
    <t>赵乐</t>
  </si>
  <si>
    <t>色连二号北部区布拉格矿井</t>
  </si>
  <si>
    <t>井田面积77.82平方公里，可采储量6.58亿吨，规划产能1000万吨/年，总投资91亿元。</t>
  </si>
  <si>
    <t>工业广场已开工，无法立项办理入库</t>
  </si>
  <si>
    <t>核准8大件已完成4项（已办理4项：高头窑矿区规划环评获生态环境部批复，社会稳定风险评估报告取得市政法委批复，项目可行性研究报告通过审查，划定矿区范围手续取消；正在办理4项：高头窑矿区总体规划正根据审查意见修改中，项目选址报告正在逐级上报自然资源厅，产能置换承诺书待总规获批后上报国家能源局，项目申请报告正在编制）；工业广场于8月17日场平施工。</t>
  </si>
  <si>
    <t>核准8大件已完成4项（已办理4项：高头窑矿区规划环评获生态环境部批复，社会稳定风险评估报告取得市政法委批复，项目可行性研究报告通过审查，划定矿区范围手续取消；正在办理4项：高头窑矿区总体规划正根据审查意见修改中，项目选址报告正在逐级上报自然资源厅，产能置换承诺书待总规获批后上报国家能源局，项目申请报告正在编制）</t>
  </si>
  <si>
    <t>因手续未办结，项目暂未开工</t>
  </si>
  <si>
    <t>色连</t>
  </si>
  <si>
    <t>未核准</t>
  </si>
  <si>
    <t>张秀玲</t>
  </si>
  <si>
    <t>田茂</t>
  </si>
  <si>
    <t>★内蒙古库布齐沙漠鄂尔多斯中北部新能源基地项目先导工程</t>
  </si>
  <si>
    <t>建设新能源1200万千瓦，其中光伏800万千瓦、风电400万千瓦，配套建设先进煤电400万千瓦（含40万千瓦*4h抽汽储能），配置多尺度、多型式储能约400-600万千瓦时。</t>
  </si>
  <si>
    <t>内蒙古三峡陆上新能源投资有限公司</t>
  </si>
  <si>
    <t>昭君镇、恩格贝镇、中和西镇</t>
  </si>
  <si>
    <t>MAC447K51150621301</t>
  </si>
  <si>
    <t>截至目前，打桩工程全部完成，已开展光伏支架组件安装，组件累计安装约191MW，支架累计安装398MW。计划年内全容量并网发电。</t>
  </si>
  <si>
    <t>线路工程已核准，正在征地，完成后办理林草地报批。</t>
  </si>
  <si>
    <t>草地已上报市林草局</t>
  </si>
  <si>
    <t>市</t>
  </si>
  <si>
    <t>3月15日上报市自然资源局</t>
  </si>
  <si>
    <t>吕胜利</t>
  </si>
  <si>
    <t>★达拉特旗普汇满金3万千瓦分散式风电项目</t>
  </si>
  <si>
    <r>
      <rPr>
        <sz val="18"/>
        <rFont val="Times New Roman"/>
        <charset val="134"/>
      </rPr>
      <t>3</t>
    </r>
    <r>
      <rPr>
        <sz val="18"/>
        <rFont val="宋体"/>
        <charset val="134"/>
      </rPr>
      <t>万千瓦分散式风电</t>
    </r>
  </si>
  <si>
    <t>2209-150621-60-01-335866</t>
  </si>
  <si>
    <r>
      <rPr>
        <sz val="18"/>
        <rFont val="Times New Roman"/>
        <charset val="134"/>
      </rPr>
      <t>2023</t>
    </r>
    <r>
      <rPr>
        <sz val="18"/>
        <rFont val="宋体"/>
        <charset val="134"/>
      </rPr>
      <t>年</t>
    </r>
    <r>
      <rPr>
        <sz val="18"/>
        <rFont val="Times New Roman"/>
        <charset val="134"/>
      </rPr>
      <t>11</t>
    </r>
    <r>
      <rPr>
        <sz val="18"/>
        <rFont val="宋体"/>
        <charset val="134"/>
      </rPr>
      <t>月</t>
    </r>
  </si>
  <si>
    <r>
      <rPr>
        <b/>
        <sz val="18"/>
        <rFont val="宋体"/>
        <charset val="134"/>
      </rPr>
      <t>暂未签订主体施工合同，预计</t>
    </r>
    <r>
      <rPr>
        <b/>
        <sz val="18"/>
        <rFont val="Times New Roman"/>
        <charset val="134"/>
      </rPr>
      <t>9</t>
    </r>
    <r>
      <rPr>
        <b/>
        <sz val="18"/>
        <rFont val="宋体"/>
        <charset val="134"/>
      </rPr>
      <t>月签订，合同签订后提交入库申请。</t>
    </r>
  </si>
  <si>
    <t>该项目于7月30日开工建设，正在进行塔基基础挖槽和道路平整，5台风机已订购。</t>
  </si>
  <si>
    <t>新增建设用地已组件上报市自然资源局。</t>
  </si>
  <si>
    <r>
      <rPr>
        <b/>
        <sz val="18"/>
        <rFont val="Times New Roman"/>
        <charset val="134"/>
      </rPr>
      <t>1..</t>
    </r>
    <r>
      <rPr>
        <b/>
        <sz val="18"/>
        <rFont val="宋体"/>
        <charset val="134"/>
      </rPr>
      <t>建设用地</t>
    </r>
    <r>
      <rPr>
        <b/>
        <sz val="18"/>
        <rFont val="Times New Roman"/>
        <charset val="134"/>
      </rPr>
      <t xml:space="preserve">
2.</t>
    </r>
    <r>
      <rPr>
        <b/>
        <sz val="18"/>
        <rFont val="宋体"/>
        <charset val="134"/>
      </rPr>
      <t>土地供应</t>
    </r>
  </si>
  <si>
    <t>核准</t>
  </si>
  <si>
    <t>正在编制水土保持方案</t>
  </si>
  <si>
    <t>旗县级</t>
  </si>
  <si>
    <t>前置</t>
  </si>
  <si>
    <t>前置林草未办结，正在对接组件事宜</t>
  </si>
  <si>
    <t>土地未批复，不具备供地条件</t>
  </si>
  <si>
    <t>张延祥</t>
  </si>
  <si>
    <t>岳博</t>
  </si>
  <si>
    <t>★达拉特经济开发区增量配电网绿色供电项目
达拉特经济开发区增量配电网绿色供电项目光伏电站及储能项目</t>
  </si>
  <si>
    <t>（一）光伏电站：规划建设光伏发电容量500MW，光伏组件采用单晶硅组件，逆变器采用组串式，支架采用固定式，配套建设一座220kV升压站，通过220kV输电线路接入达拉特经济开发增量配电网。（二）储能：规划建设61MW/244MWh熔盐储能系统及32MW/128MWh 电化学储能系统。熔盐储能系统利用光伏高峰电量加热熔盐蓄热产生过热蒸汽，满足园区企业工业蒸汽需求。电化学储能系统采用全集装箱全户外布置方案，满足4小时储能时长要求，实现增量配电网削峰填谷功能。</t>
  </si>
  <si>
    <t>2306-150621-60-01-170673</t>
  </si>
  <si>
    <t>内蒙古华能北润新能源有限公司</t>
  </si>
  <si>
    <t>达拉特经济开发区</t>
  </si>
  <si>
    <t>光伏电站位于达拉特旗昭君镇库布齐沙漠光伏基地，储能位于达拉特经济开发区。</t>
  </si>
  <si>
    <t>手续未办结</t>
  </si>
  <si>
    <t>北方公司已提请华能集团公司召开决策会，决策会通过后光伏区标准地开工建设；润能二号林地正在缴费，不占草地；储能项目林地已报自治区，草地待取得征地协议后上报；线路工程林地旗林草局在组件，草地在签订协议；所有工程在土地报批顺利的情况下9月可开工建设。</t>
  </si>
  <si>
    <t>未召开华能集团公司投资决策会</t>
  </si>
  <si>
    <r>
      <rPr>
        <b/>
        <sz val="18"/>
        <rFont val="Times New Roman"/>
        <charset val="134"/>
      </rPr>
      <t>1.</t>
    </r>
    <r>
      <rPr>
        <b/>
        <sz val="18"/>
        <rFont val="宋体"/>
        <charset val="134"/>
      </rPr>
      <t>建设用地</t>
    </r>
    <r>
      <rPr>
        <b/>
        <sz val="18"/>
        <rFont val="Times New Roman"/>
        <charset val="134"/>
      </rPr>
      <t xml:space="preserve">
2.</t>
    </r>
    <r>
      <rPr>
        <b/>
        <sz val="18"/>
        <rFont val="宋体"/>
        <charset val="134"/>
      </rPr>
      <t>土地供应</t>
    </r>
  </si>
  <si>
    <t>未立项，不具备办理条件</t>
  </si>
  <si>
    <t>李小周</t>
  </si>
  <si>
    <t>亿利洁能股份有限公司达拉特分公司屋顶分布式光伏发电示范工程项目</t>
  </si>
  <si>
    <r>
      <rPr>
        <sz val="18"/>
        <rFont val="宋体"/>
        <charset val="134"/>
      </rPr>
      <t>利用现有厂房建设屋面光伏发电系统（面积约为</t>
    </r>
    <r>
      <rPr>
        <sz val="18"/>
        <rFont val="Times New Roman"/>
        <charset val="134"/>
      </rPr>
      <t>70958</t>
    </r>
    <r>
      <rPr>
        <sz val="18"/>
        <rFont val="宋体"/>
        <charset val="134"/>
      </rPr>
      <t>平方米），规划建设容量为</t>
    </r>
    <r>
      <rPr>
        <sz val="18"/>
        <rFont val="Times New Roman"/>
        <charset val="134"/>
      </rPr>
      <t xml:space="preserve"> 6MW</t>
    </r>
    <r>
      <rPr>
        <sz val="18"/>
        <rFont val="宋体"/>
        <charset val="134"/>
      </rPr>
      <t>，计划按照全部电量</t>
    </r>
    <r>
      <rPr>
        <sz val="18"/>
        <rFont val="Times New Roman"/>
        <charset val="134"/>
      </rPr>
      <t>100</t>
    </r>
    <r>
      <rPr>
        <sz val="18"/>
        <rFont val="宋体"/>
        <charset val="134"/>
      </rPr>
      <t>％自发自用的原则，与用电需求侧有效融合，本分布式光伏发电量全部就地消纳，结合项目的性质、位置、容量，采用</t>
    </r>
    <r>
      <rPr>
        <sz val="18"/>
        <rFont val="Times New Roman"/>
        <charset val="134"/>
      </rPr>
      <t>10kV</t>
    </r>
    <r>
      <rPr>
        <sz val="18"/>
        <rFont val="宋体"/>
        <charset val="134"/>
      </rPr>
      <t>或</t>
    </r>
    <r>
      <rPr>
        <sz val="18"/>
        <rFont val="Times New Roman"/>
        <charset val="134"/>
      </rPr>
      <t>0.4kV</t>
    </r>
    <r>
      <rPr>
        <sz val="18"/>
        <rFont val="宋体"/>
        <charset val="134"/>
      </rPr>
      <t>线路就近接入</t>
    </r>
    <r>
      <rPr>
        <sz val="18"/>
        <rFont val="Times New Roman"/>
        <charset val="134"/>
      </rPr>
      <t>10kV</t>
    </r>
    <r>
      <rPr>
        <sz val="18"/>
        <rFont val="宋体"/>
        <charset val="134"/>
      </rPr>
      <t>或</t>
    </r>
    <r>
      <rPr>
        <sz val="18"/>
        <rFont val="Times New Roman"/>
        <charset val="134"/>
      </rPr>
      <t>0.4kV</t>
    </r>
    <r>
      <rPr>
        <sz val="18"/>
        <rFont val="宋体"/>
        <charset val="134"/>
      </rPr>
      <t>配电室。</t>
    </r>
  </si>
  <si>
    <t>2208-150621-60-01-374014</t>
  </si>
  <si>
    <t>亿利洁能股份有限公司达拉特分公司</t>
  </si>
  <si>
    <t>内蒙古自治区鄂尔多斯市达拉特旗亿利洁能股份有限公司达拉特分公司厂区内</t>
  </si>
  <si>
    <t>F15062117150621307</t>
  </si>
  <si>
    <t>该项目已于2023年4月29日并网发电。</t>
  </si>
  <si>
    <r>
      <rPr>
        <b/>
        <sz val="18"/>
        <rFont val="宋体"/>
        <charset val="134"/>
      </rPr>
      <t>鄂尔多斯市蒙泰铝业有限责任公司</t>
    </r>
    <r>
      <rPr>
        <b/>
        <sz val="18"/>
        <rFont val="Times New Roman"/>
        <charset val="134"/>
      </rPr>
      <t>6MW</t>
    </r>
    <r>
      <rPr>
        <b/>
        <sz val="18"/>
        <rFont val="宋体"/>
        <charset val="134"/>
      </rPr>
      <t>分布式光伏项目</t>
    </r>
  </si>
  <si>
    <r>
      <rPr>
        <sz val="18"/>
        <rFont val="宋体"/>
        <charset val="134"/>
      </rPr>
      <t>拟利用生产屋顶、绿化空地等建设分布式光伏发电项目，以</t>
    </r>
    <r>
      <rPr>
        <sz val="18"/>
        <rFont val="Times New Roman"/>
        <charset val="134"/>
      </rPr>
      <t>10kV</t>
    </r>
    <r>
      <rPr>
        <sz val="18"/>
        <rFont val="宋体"/>
        <charset val="134"/>
      </rPr>
      <t>单点方式接至厂区</t>
    </r>
    <r>
      <rPr>
        <sz val="18"/>
        <rFont val="Times New Roman"/>
        <charset val="134"/>
      </rPr>
      <t>10kV</t>
    </r>
    <r>
      <rPr>
        <sz val="18"/>
        <rFont val="宋体"/>
        <charset val="134"/>
      </rPr>
      <t>阳极配电室内，所发电量在企业内全额消纳。</t>
    </r>
    <r>
      <rPr>
        <sz val="18"/>
        <rFont val="Times New Roman"/>
        <charset val="134"/>
      </rPr>
      <t>6MW</t>
    </r>
    <r>
      <rPr>
        <sz val="18"/>
        <rFont val="宋体"/>
        <charset val="134"/>
      </rPr>
      <t>单晶硅方阵共需配置</t>
    </r>
    <r>
      <rPr>
        <sz val="18"/>
        <rFont val="Times New Roman"/>
        <charset val="134"/>
      </rPr>
      <t>225kW</t>
    </r>
    <r>
      <rPr>
        <sz val="18"/>
        <rFont val="宋体"/>
        <charset val="134"/>
      </rPr>
      <t>逆变器</t>
    </r>
    <r>
      <rPr>
        <sz val="18"/>
        <rFont val="Times New Roman"/>
        <charset val="134"/>
      </rPr>
      <t>27</t>
    </r>
    <r>
      <rPr>
        <sz val="18"/>
        <rFont val="宋体"/>
        <charset val="134"/>
      </rPr>
      <t>台。共需</t>
    </r>
    <r>
      <rPr>
        <sz val="18"/>
        <rFont val="Times New Roman"/>
        <charset val="134"/>
      </rPr>
      <t>550Wp</t>
    </r>
    <r>
      <rPr>
        <sz val="18"/>
        <rFont val="宋体"/>
        <charset val="134"/>
      </rPr>
      <t>组件数量</t>
    </r>
    <r>
      <rPr>
        <sz val="18"/>
        <rFont val="Times New Roman"/>
        <charset val="134"/>
      </rPr>
      <t>10909</t>
    </r>
    <r>
      <rPr>
        <sz val="18"/>
        <rFont val="宋体"/>
        <charset val="134"/>
      </rPr>
      <t>块，总装机容量</t>
    </r>
    <r>
      <rPr>
        <sz val="18"/>
        <rFont val="Times New Roman"/>
        <charset val="134"/>
      </rPr>
      <t>6MW</t>
    </r>
    <r>
      <rPr>
        <sz val="18"/>
        <rFont val="宋体"/>
        <charset val="134"/>
      </rPr>
      <t>。</t>
    </r>
  </si>
  <si>
    <t>2210-150621-60-01-641452</t>
  </si>
  <si>
    <t>鄂尔多斯市蒙泰铝业有限责任公司</t>
  </si>
  <si>
    <t>鄂尔多斯市蒙泰铝业有限责任公司厂区生产车间屋顶、办公楼屋顶、绿地等</t>
  </si>
  <si>
    <t>MA0N0D9K4150621302</t>
  </si>
  <si>
    <t>该项目已于2023年3月15日并网发电。</t>
  </si>
  <si>
    <t>已办理</t>
  </si>
  <si>
    <t>鄂尔多斯市蒙泰新型铝合金材料有限责任公司6MWp分布式光伏项目</t>
  </si>
  <si>
    <r>
      <rPr>
        <sz val="18"/>
        <rFont val="宋体"/>
        <charset val="134"/>
      </rPr>
      <t>拟利用现有生产车间屋顶等建设分布式光伏发电项目，以</t>
    </r>
    <r>
      <rPr>
        <sz val="18"/>
        <rFont val="Times New Roman"/>
        <charset val="134"/>
      </rPr>
      <t>10kV</t>
    </r>
    <r>
      <rPr>
        <sz val="18"/>
        <rFont val="宋体"/>
        <charset val="134"/>
      </rPr>
      <t>单点方式接至厂区，所发电量在企业内全额消纳。总装机容量约为</t>
    </r>
    <r>
      <rPr>
        <sz val="18"/>
        <rFont val="Times New Roman"/>
        <charset val="134"/>
      </rPr>
      <t>6MWp</t>
    </r>
  </si>
  <si>
    <t>2211-150621-60-01-673349</t>
  </si>
  <si>
    <t>鄂尔多斯市达拉特旗三垧梁经济开发区三福线南铝产业园</t>
  </si>
  <si>
    <t>MA0QAJN70150621302</t>
  </si>
  <si>
    <t>该项目已于2023年6月30日并网发电。</t>
  </si>
  <si>
    <t>鄂尔多斯市昊华红庆梁矿业有限公司6MWp分布式光伏发电工程</t>
  </si>
  <si>
    <r>
      <rPr>
        <sz val="18"/>
        <rFont val="宋体"/>
        <charset val="134"/>
      </rPr>
      <t>本项目新建地面罩棚一处（面积约为</t>
    </r>
    <r>
      <rPr>
        <sz val="18"/>
        <rFont val="Times New Roman"/>
        <charset val="134"/>
      </rPr>
      <t>30000</t>
    </r>
    <r>
      <rPr>
        <sz val="18"/>
        <rFont val="宋体"/>
        <charset val="134"/>
      </rPr>
      <t>平方米），光伏建设规模为</t>
    </r>
    <r>
      <rPr>
        <sz val="18"/>
        <rFont val="Times New Roman"/>
        <charset val="134"/>
      </rPr>
      <t>6MWp</t>
    </r>
    <r>
      <rPr>
        <sz val="18"/>
        <rFont val="宋体"/>
        <charset val="134"/>
      </rPr>
      <t>，消纳方式为全部自发自用，采用</t>
    </r>
    <r>
      <rPr>
        <sz val="18"/>
        <rFont val="Times New Roman"/>
        <charset val="134"/>
      </rPr>
      <t>540Wp</t>
    </r>
    <r>
      <rPr>
        <sz val="18"/>
        <rFont val="宋体"/>
        <charset val="134"/>
      </rPr>
      <t>单晶硅组件，光伏组件选用固定式安装方式平铺至屋顶。共安装</t>
    </r>
    <r>
      <rPr>
        <sz val="18"/>
        <rFont val="Times New Roman"/>
        <charset val="134"/>
      </rPr>
      <t>22</t>
    </r>
    <r>
      <rPr>
        <sz val="18"/>
        <rFont val="宋体"/>
        <charset val="134"/>
      </rPr>
      <t>台</t>
    </r>
    <r>
      <rPr>
        <sz val="18"/>
        <rFont val="Times New Roman"/>
        <charset val="134"/>
      </rPr>
      <t>225kW</t>
    </r>
    <r>
      <rPr>
        <sz val="18"/>
        <rFont val="宋体"/>
        <charset val="134"/>
      </rPr>
      <t>组串式逆变器及</t>
    </r>
    <r>
      <rPr>
        <sz val="18"/>
        <rFont val="Times New Roman"/>
        <charset val="134"/>
      </rPr>
      <t>3</t>
    </r>
    <r>
      <rPr>
        <sz val="18"/>
        <rFont val="宋体"/>
        <charset val="134"/>
      </rPr>
      <t>台箱式变压器，各逆变器接入对应的箱变后升压至</t>
    </r>
    <r>
      <rPr>
        <sz val="18"/>
        <rFont val="Times New Roman"/>
        <charset val="134"/>
      </rPr>
      <t>10kV</t>
    </r>
    <r>
      <rPr>
        <sz val="18"/>
        <rFont val="宋体"/>
        <charset val="134"/>
      </rPr>
      <t>，最后通过</t>
    </r>
    <r>
      <rPr>
        <sz val="18"/>
        <rFont val="Times New Roman"/>
        <charset val="134"/>
      </rPr>
      <t>2</t>
    </r>
    <r>
      <rPr>
        <sz val="18"/>
        <rFont val="宋体"/>
        <charset val="134"/>
      </rPr>
      <t>回电缆分别接入红庆梁</t>
    </r>
    <r>
      <rPr>
        <sz val="18"/>
        <rFont val="Times New Roman"/>
        <charset val="134"/>
      </rPr>
      <t>110kV</t>
    </r>
    <r>
      <rPr>
        <sz val="18"/>
        <rFont val="宋体"/>
        <charset val="134"/>
      </rPr>
      <t>变电站</t>
    </r>
    <r>
      <rPr>
        <sz val="18"/>
        <rFont val="Times New Roman"/>
        <charset val="134"/>
      </rPr>
      <t>10kV</t>
    </r>
    <r>
      <rPr>
        <sz val="18"/>
        <rFont val="宋体"/>
        <charset val="134"/>
      </rPr>
      <t>Ⅰ、Ⅱ段母线。</t>
    </r>
  </si>
  <si>
    <t>2207-150621-60-01-577199</t>
  </si>
  <si>
    <t>鄂尔多斯市昊华红庆梁矿业有限公司</t>
  </si>
  <si>
    <t>鄂尔多斯市昊华红庆梁矿业有限公司工业广场内材料场院及其东南西三面库房区域内新建地面罩棚上安装光伏组件</t>
  </si>
  <si>
    <t>591995811150621306</t>
  </si>
  <si>
    <r>
      <rPr>
        <sz val="18"/>
        <rFont val="Times New Roman"/>
        <charset val="134"/>
      </rPr>
      <t>2023.6</t>
    </r>
    <r>
      <rPr>
        <sz val="18"/>
        <rFont val="宋体"/>
        <charset val="134"/>
      </rPr>
      <t>月</t>
    </r>
  </si>
  <si>
    <t>内蒙古亿利化学工业有限公司2×50MW燃煤电厂8MW厂用电光伏发电项目</t>
  </si>
  <si>
    <r>
      <rPr>
        <sz val="18"/>
        <rFont val="宋体"/>
        <charset val="134"/>
      </rPr>
      <t>利用内蒙古亿利化学工业有限公司厂区内闲置零散空地建设厂用电光伏项目，建设规模为</t>
    </r>
    <r>
      <rPr>
        <sz val="18"/>
        <rFont val="Times New Roman"/>
        <charset val="134"/>
      </rPr>
      <t>8MW</t>
    </r>
    <r>
      <rPr>
        <sz val="18"/>
        <rFont val="宋体"/>
        <charset val="134"/>
      </rPr>
      <t>。以两点方式接入</t>
    </r>
    <r>
      <rPr>
        <sz val="18"/>
        <rFont val="Times New Roman"/>
        <charset val="134"/>
      </rPr>
      <t>2×50MW</t>
    </r>
    <r>
      <rPr>
        <sz val="18"/>
        <rFont val="宋体"/>
        <charset val="134"/>
      </rPr>
      <t>燃煤电厂厂用电配电室，所发电量全额自发自用</t>
    </r>
  </si>
  <si>
    <t>内蒙古亿利化学工业有限公司</t>
  </si>
  <si>
    <t>亿利工业园区</t>
  </si>
  <si>
    <r>
      <rPr>
        <sz val="18"/>
        <rFont val="Times New Roman"/>
        <charset val="134"/>
      </rPr>
      <t>2023</t>
    </r>
    <r>
      <rPr>
        <sz val="18"/>
        <rFont val="宋体"/>
        <charset val="134"/>
      </rPr>
      <t>年</t>
    </r>
    <r>
      <rPr>
        <sz val="18"/>
        <rFont val="Times New Roman"/>
        <charset val="134"/>
      </rPr>
      <t>11</t>
    </r>
    <r>
      <rPr>
        <sz val="18"/>
        <rFont val="宋体"/>
        <charset val="134"/>
      </rPr>
      <t>月底</t>
    </r>
  </si>
  <si>
    <t>工程全部完成后付款，入统</t>
  </si>
  <si>
    <t>该项目场平已完成，桩基共4178根，已全部安装，桩头焊接1811根，占比43.3%；支架已全部到货，正在安装。</t>
  </si>
  <si>
    <r>
      <rPr>
        <sz val="18"/>
        <rFont val="宋体"/>
        <charset val="134"/>
      </rPr>
      <t>张硕</t>
    </r>
    <r>
      <rPr>
        <sz val="18"/>
        <rFont val="Times New Roman"/>
        <charset val="134"/>
      </rPr>
      <t>18648021047</t>
    </r>
  </si>
  <si>
    <t>内蒙古亿利化学工业有限公司6MW全额自发自用分布式光伏项目</t>
  </si>
  <si>
    <r>
      <rPr>
        <sz val="18"/>
        <rFont val="宋体"/>
        <charset val="134"/>
      </rPr>
      <t>利用内蒙古亿利化学工业有限公司厂区内闲置零散空地建设分布式光伏项目，建设规模为</t>
    </r>
    <r>
      <rPr>
        <sz val="18"/>
        <rFont val="Times New Roman"/>
        <charset val="134"/>
      </rPr>
      <t>6MW</t>
    </r>
    <r>
      <rPr>
        <sz val="18"/>
        <rFont val="宋体"/>
        <charset val="134"/>
      </rPr>
      <t>。以单点方式接入厂区化工装置区内</t>
    </r>
    <r>
      <rPr>
        <sz val="18"/>
        <rFont val="Times New Roman"/>
        <charset val="134"/>
      </rPr>
      <t>10kV</t>
    </r>
    <r>
      <rPr>
        <sz val="18"/>
        <rFont val="宋体"/>
        <charset val="134"/>
      </rPr>
      <t>配电室，所发电量全额自发自用</t>
    </r>
  </si>
  <si>
    <t>761064025150621000</t>
  </si>
  <si>
    <r>
      <rPr>
        <b/>
        <sz val="18"/>
        <rFont val="宋体"/>
        <charset val="134"/>
      </rPr>
      <t>达拉特旗</t>
    </r>
    <r>
      <rPr>
        <b/>
        <sz val="18"/>
        <rFont val="Times New Roman"/>
        <charset val="134"/>
      </rPr>
      <t>100MW</t>
    </r>
    <r>
      <rPr>
        <b/>
        <sz val="18"/>
        <rFont val="宋体"/>
        <charset val="134"/>
      </rPr>
      <t>光伏治沙兴牧综合示范项目</t>
    </r>
  </si>
  <si>
    <r>
      <rPr>
        <sz val="18"/>
        <rFont val="宋体"/>
        <charset val="134"/>
      </rPr>
      <t>计划建设</t>
    </r>
    <r>
      <rPr>
        <sz val="18"/>
        <rFont val="Times New Roman"/>
        <charset val="134"/>
      </rPr>
      <t>10</t>
    </r>
    <r>
      <rPr>
        <sz val="18"/>
        <rFont val="宋体"/>
        <charset val="134"/>
      </rPr>
      <t>万千瓦光伏电站，年可实现上网发电</t>
    </r>
    <r>
      <rPr>
        <sz val="18"/>
        <rFont val="Times New Roman"/>
        <charset val="134"/>
      </rPr>
      <t>2</t>
    </r>
    <r>
      <rPr>
        <sz val="18"/>
        <rFont val="宋体"/>
        <charset val="134"/>
      </rPr>
      <t>亿千瓦时，年产值</t>
    </r>
    <r>
      <rPr>
        <sz val="18"/>
        <rFont val="Times New Roman"/>
        <charset val="134"/>
      </rPr>
      <t>5600</t>
    </r>
    <r>
      <rPr>
        <sz val="18"/>
        <rFont val="宋体"/>
        <charset val="134"/>
      </rPr>
      <t>万元，可降耗</t>
    </r>
    <r>
      <rPr>
        <sz val="18"/>
        <rFont val="Times New Roman"/>
        <charset val="134"/>
      </rPr>
      <t>6.2</t>
    </r>
    <r>
      <rPr>
        <sz val="18"/>
        <rFont val="宋体"/>
        <charset val="134"/>
      </rPr>
      <t>万吨标准煤，并且通过</t>
    </r>
    <r>
      <rPr>
        <sz val="18"/>
        <rFont val="Times New Roman"/>
        <charset val="134"/>
      </rPr>
      <t>“</t>
    </r>
    <r>
      <rPr>
        <sz val="18"/>
        <rFont val="宋体"/>
        <charset val="134"/>
      </rPr>
      <t>牧光互补</t>
    </r>
    <r>
      <rPr>
        <sz val="18"/>
        <rFont val="Times New Roman"/>
        <charset val="134"/>
      </rPr>
      <t>”</t>
    </r>
    <r>
      <rPr>
        <sz val="18"/>
        <rFont val="宋体"/>
        <charset val="134"/>
      </rPr>
      <t>模式，有效治理恢复沙漠生态</t>
    </r>
    <r>
      <rPr>
        <sz val="18"/>
        <rFont val="Times New Roman"/>
        <charset val="134"/>
      </rPr>
      <t>5000</t>
    </r>
    <r>
      <rPr>
        <sz val="18"/>
        <rFont val="宋体"/>
        <charset val="134"/>
      </rPr>
      <t>亩。</t>
    </r>
  </si>
  <si>
    <t>2203-150621-60-01-227030</t>
  </si>
  <si>
    <t>鄂尔多斯市中恒新能源有限公司</t>
  </si>
  <si>
    <t>其他清洁能源</t>
  </si>
  <si>
    <t>202208</t>
  </si>
  <si>
    <t>MA7H85W9X150621201</t>
  </si>
  <si>
    <t>完成档案验收，达标投产验收、竣工验收等各类验收工作。与骑士牧业合作，全面开展治沙兴牧工作</t>
  </si>
  <si>
    <t>该项目已于2023年3月30日并网发电。</t>
  </si>
  <si>
    <t>何旭</t>
  </si>
  <si>
    <r>
      <rPr>
        <b/>
        <sz val="18"/>
        <rFont val="宋体"/>
        <charset val="134"/>
      </rPr>
      <t>国电电力达拉特旗</t>
    </r>
    <r>
      <rPr>
        <b/>
        <sz val="18"/>
        <rFont val="Times New Roman"/>
        <charset val="134"/>
      </rPr>
      <t>“</t>
    </r>
    <r>
      <rPr>
        <b/>
        <sz val="18"/>
        <rFont val="宋体"/>
        <charset val="134"/>
      </rPr>
      <t>黄河流域生态保护和高质量发展</t>
    </r>
    <r>
      <rPr>
        <b/>
        <sz val="18"/>
        <rFont val="Times New Roman"/>
        <charset val="134"/>
      </rPr>
      <t>”</t>
    </r>
    <r>
      <rPr>
        <b/>
        <sz val="18"/>
        <rFont val="宋体"/>
        <charset val="134"/>
      </rPr>
      <t>恩格贝</t>
    </r>
    <r>
      <rPr>
        <b/>
        <sz val="18"/>
        <rFont val="Times New Roman"/>
        <charset val="134"/>
      </rPr>
      <t>200MW</t>
    </r>
    <r>
      <rPr>
        <b/>
        <sz val="18"/>
        <rFont val="宋体"/>
        <charset val="134"/>
      </rPr>
      <t>风电项目</t>
    </r>
  </si>
  <si>
    <r>
      <rPr>
        <sz val="18"/>
        <rFont val="宋体"/>
        <charset val="134"/>
      </rPr>
      <t>计划建设</t>
    </r>
    <r>
      <rPr>
        <sz val="18"/>
        <rFont val="Times New Roman"/>
        <charset val="134"/>
      </rPr>
      <t>20</t>
    </r>
    <r>
      <rPr>
        <sz val="18"/>
        <rFont val="宋体"/>
        <charset val="134"/>
      </rPr>
      <t>万千瓦风电站，年可实现上网发电</t>
    </r>
    <r>
      <rPr>
        <sz val="18"/>
        <rFont val="Times New Roman"/>
        <charset val="134"/>
      </rPr>
      <t>4</t>
    </r>
    <r>
      <rPr>
        <sz val="18"/>
        <rFont val="宋体"/>
        <charset val="134"/>
      </rPr>
      <t>亿千瓦时，年产值</t>
    </r>
    <r>
      <rPr>
        <sz val="18"/>
        <rFont val="Times New Roman"/>
        <charset val="134"/>
      </rPr>
      <t>1.2</t>
    </r>
    <r>
      <rPr>
        <sz val="18"/>
        <rFont val="宋体"/>
        <charset val="134"/>
      </rPr>
      <t>亿元，可降耗</t>
    </r>
    <r>
      <rPr>
        <sz val="18"/>
        <rFont val="Times New Roman"/>
        <charset val="134"/>
      </rPr>
      <t>12.4</t>
    </r>
    <r>
      <rPr>
        <sz val="18"/>
        <rFont val="宋体"/>
        <charset val="134"/>
      </rPr>
      <t>万吨标准煤。</t>
    </r>
  </si>
  <si>
    <t>北京市</t>
  </si>
  <si>
    <t>2112-150621-60-01-736353</t>
  </si>
  <si>
    <t>国电电力鄂尔多斯智慧基地能源分公司</t>
  </si>
  <si>
    <t>昭君镇白家塔村高头窑村</t>
  </si>
  <si>
    <t>MA7EXLNW8150621201</t>
  </si>
  <si>
    <t>该项目已并网发电。</t>
  </si>
  <si>
    <t>孟令峰</t>
  </si>
  <si>
    <t>鄂尔多斯市蒙泰铝业有限责任公司高负荷项目可再生能源替代试点项目</t>
  </si>
  <si>
    <t>5万风电</t>
  </si>
  <si>
    <t>鄂尔多斯市蒙泰新能源有限责任公司</t>
  </si>
  <si>
    <t>MA0R83P7X150621201</t>
  </si>
  <si>
    <t>该项目升压站、风机吊装已全部完成，正在进行线路施工，目前已浇筑97基，立塔93基，架线87基，浇筑完成占比100%，立塔完成占比96%，架线完成占比90%。</t>
  </si>
  <si>
    <r>
      <rPr>
        <b/>
        <sz val="18"/>
        <rFont val="宋体"/>
        <charset val="134"/>
      </rPr>
      <t>★内蒙古聚达发电有限责任公司灵活性改造促进市场化消纳</t>
    </r>
    <r>
      <rPr>
        <b/>
        <sz val="18"/>
        <rFont val="Times New Roman"/>
        <charset val="134"/>
      </rPr>
      <t>38</t>
    </r>
    <r>
      <rPr>
        <b/>
        <sz val="18"/>
        <rFont val="宋体"/>
        <charset val="134"/>
      </rPr>
      <t>万千瓦新能源项目</t>
    </r>
  </si>
  <si>
    <t>本项目总占地面积约1.3万亩，配套建设38万千瓦光伏电站，站内新建 1 座 220kV汇流升压站，经过单回 220kV 线路上送至达拉特电厂经联络变升压至 500kV 接入达拉特发电厂 500kV 升压站二站，与电厂四期 7、8 号机组联合送出，本项目新建220kV 线路约 50km，同步扩建电厂侧联络变及500kV 升压站光伏电站间隔，并配套建设一条进站环形道路与厂区既有道路相连，采用一体化建设模式及联合调度方式，统一送出</t>
  </si>
  <si>
    <t>2111-150621-60-01-570671</t>
  </si>
  <si>
    <t>内蒙古聚达新能源有限责任公司</t>
  </si>
  <si>
    <t>恩格贝镇、昭君镇</t>
  </si>
  <si>
    <t>MABPYX7H9150621201</t>
  </si>
  <si>
    <t>预计年底并网发电</t>
  </si>
  <si>
    <t>该项目打桩工程已全部完成，正在安装光伏组件，已安装32.8万千瓦，完成总工程量86.5%；线路工程共涉及154个塔基，目前已浇筑141基、立塔94基、架线36基。</t>
  </si>
  <si>
    <r>
      <rPr>
        <sz val="18"/>
        <rFont val="Times New Roman"/>
        <charset val="134"/>
      </rPr>
      <t>1.</t>
    </r>
    <r>
      <rPr>
        <sz val="18"/>
        <rFont val="宋体"/>
        <charset val="134"/>
      </rPr>
      <t>土地供应</t>
    </r>
  </si>
  <si>
    <t>张雅军</t>
  </si>
  <si>
    <t>杜晓彦</t>
  </si>
  <si>
    <t>袁培盛</t>
  </si>
  <si>
    <r>
      <rPr>
        <b/>
        <sz val="18"/>
        <rFont val="宋体"/>
        <charset val="134"/>
      </rPr>
      <t>★北方联合电力有限责任公司达拉特发电厂五期</t>
    </r>
    <r>
      <rPr>
        <b/>
        <sz val="18"/>
        <rFont val="Times New Roman"/>
        <charset val="134"/>
      </rPr>
      <t>1x100</t>
    </r>
    <r>
      <rPr>
        <b/>
        <sz val="18"/>
        <rFont val="宋体"/>
        <charset val="134"/>
      </rPr>
      <t>万千瓦机组项目</t>
    </r>
  </si>
  <si>
    <r>
      <rPr>
        <sz val="18"/>
        <rFont val="宋体"/>
        <charset val="134"/>
      </rPr>
      <t>建设</t>
    </r>
    <r>
      <rPr>
        <sz val="18"/>
        <rFont val="Times New Roman"/>
        <charset val="134"/>
      </rPr>
      <t>1</t>
    </r>
    <r>
      <rPr>
        <sz val="18"/>
        <rFont val="宋体"/>
        <charset val="134"/>
      </rPr>
      <t>台</t>
    </r>
    <r>
      <rPr>
        <sz val="18"/>
        <rFont val="Times New Roman"/>
        <charset val="134"/>
      </rPr>
      <t>100</t>
    </r>
    <r>
      <rPr>
        <sz val="18"/>
        <rFont val="宋体"/>
        <charset val="134"/>
      </rPr>
      <t>万千瓦超超临界空冷发电机组，同步建设脱硫、脱硝和除尘装置。</t>
    </r>
  </si>
  <si>
    <t>2020-150621-44-02-013099</t>
  </si>
  <si>
    <t>北方联合电力有限责任公司</t>
  </si>
  <si>
    <t>春季开工-</t>
  </si>
  <si>
    <t>756668318150621102</t>
  </si>
  <si>
    <t>发电机、汽轮机设备未到货</t>
  </si>
  <si>
    <t>该项目锅炉钢架安装到顶、吸收塔安装到顶、主厂房结构到顶、烟囱外筒结顶，间冷塔施工至120米（总高192米，完成62.5%），汽轮机、发电机设备已陆续到货安装。</t>
  </si>
  <si>
    <t>汽轮机、发电机到货进度慢，影响施工进度</t>
  </si>
  <si>
    <t>袁帅</t>
  </si>
  <si>
    <t>李建文</t>
  </si>
  <si>
    <t>李飞小</t>
  </si>
  <si>
    <t>耳字壕500千伏输变电工程</t>
  </si>
  <si>
    <r>
      <rPr>
        <sz val="18"/>
        <rFont val="宋体"/>
        <charset val="134"/>
      </rPr>
      <t>新建耳字壕</t>
    </r>
    <r>
      <rPr>
        <sz val="18"/>
        <rFont val="Times New Roman"/>
        <charset val="134"/>
      </rPr>
      <t>500</t>
    </r>
    <r>
      <rPr>
        <sz val="18"/>
        <rFont val="宋体"/>
        <charset val="134"/>
      </rPr>
      <t>千伏变电站</t>
    </r>
  </si>
  <si>
    <t>2209-150621-60-01-742466</t>
  </si>
  <si>
    <t>内蒙古电力（集团）有限责任公司</t>
  </si>
  <si>
    <t>电网</t>
  </si>
  <si>
    <t>前期手续未办结</t>
  </si>
  <si>
    <t>该项目正在办理前期手续，目前，林草地报批组件已上报自治区林草局，新增建设用地审批正在旗内组件。</t>
  </si>
  <si>
    <t>1、未完成:草地占用(责任单位:林草局)，组件已上报自治区林草局
3、未完成:新增建设用地审批手续(责任单位:自然资源局)，组件已上报市自然资源局</t>
  </si>
  <si>
    <t>正在编制水资源论证报告</t>
  </si>
  <si>
    <t>前置林草未办结，同步已对接组件事宜</t>
  </si>
  <si>
    <t>贺忞</t>
  </si>
  <si>
    <r>
      <rPr>
        <sz val="18"/>
        <rFont val="宋体"/>
        <charset val="134"/>
      </rPr>
      <t>贺忞</t>
    </r>
    <r>
      <rPr>
        <sz val="18"/>
        <rFont val="Times New Roman"/>
        <charset val="134"/>
      </rPr>
      <t>17604810111</t>
    </r>
  </si>
  <si>
    <r>
      <rPr>
        <b/>
        <sz val="18"/>
        <rFont val="宋体"/>
        <charset val="134"/>
      </rPr>
      <t>★鄂尔多斯过三梁</t>
    </r>
    <r>
      <rPr>
        <b/>
        <sz val="18"/>
        <rFont val="Times New Roman"/>
        <charset val="134"/>
      </rPr>
      <t>500</t>
    </r>
    <r>
      <rPr>
        <b/>
        <sz val="18"/>
        <rFont val="宋体"/>
        <charset val="134"/>
      </rPr>
      <t>千伏输变电工程</t>
    </r>
  </si>
  <si>
    <r>
      <rPr>
        <sz val="18"/>
        <rFont val="宋体"/>
        <charset val="134"/>
      </rPr>
      <t>新建过三梁</t>
    </r>
    <r>
      <rPr>
        <sz val="18"/>
        <rFont val="Times New Roman"/>
        <charset val="134"/>
      </rPr>
      <t>500</t>
    </r>
    <r>
      <rPr>
        <sz val="18"/>
        <rFont val="宋体"/>
        <charset val="134"/>
      </rPr>
      <t>千伏变电站</t>
    </r>
  </si>
  <si>
    <t>202207</t>
  </si>
  <si>
    <t>114115818150621204</t>
  </si>
  <si>
    <t>过三梁500千伏输变电工程方面：基础工程已全部完成，正在安装主变及接地施工；响沙湾变电站间隔扩建工程方面：正在进行500千伏与35千伏设备安装。</t>
  </si>
  <si>
    <t>藏国民</t>
  </si>
  <si>
    <t>达拉特光伏发电应用领跑基地库布齐之眼防火瞭望塔建设项目</t>
  </si>
  <si>
    <t>达拉特光伏发电应用领跑基地库布齐之眼防火瞭望塔建设项目为光伏基地消防预警、科普、观景、生态展示等综合服务功能的地标性建筑，塔总高度约50米，塔体直径约25米，塔体结构、工艺材料符合建设要求标准，内部配置坡道、蹬塔梯、休息座椅、瞭望平台、及热成像识别与热源异常自动预警系统。同时新建职工宿舍楼、文化科普宣传馆、消防车库及库房、相关绿化、硬化、停车场、道路等辅助配套设施共计占地6400平米。</t>
  </si>
  <si>
    <t>2104-150621-04-01-381665</t>
  </si>
  <si>
    <t>绿能碳汇（集团）有限公司</t>
  </si>
  <si>
    <t>昭君镇柴登嘎查达拉特光伏基地</t>
  </si>
  <si>
    <t>基础设施</t>
  </si>
  <si>
    <t>341297682150621301</t>
  </si>
  <si>
    <t>瞭望塔主体结构已完成，正在进行扶手焊接、张拉膜制作、塔体涂料粉刷、场地平整硬化工作，电梯本周到货安装。</t>
  </si>
  <si>
    <r>
      <rPr>
        <b/>
        <sz val="18"/>
        <rFont val="Times New Roman"/>
        <charset val="134"/>
      </rPr>
      <t>1.</t>
    </r>
    <r>
      <rPr>
        <b/>
        <sz val="18"/>
        <rFont val="宋体"/>
        <charset val="134"/>
      </rPr>
      <t>土地供应</t>
    </r>
  </si>
  <si>
    <t>内蒙古荣通能源（集团）有限公司煤炭绿色智储中心建设项目</t>
  </si>
  <si>
    <t>本项目拟建设30家煤场全封闭钢结构煤棚及配套设施；改扩建办公楼、食堂、宿舍并硬化道路；引进60台电动装载机及10台充电桩，充电桩属于公共设施，用于商用；建设智慧化物流园区综合管理平台；在原有全封闭煤棚面积180117㎡的基础上，新建全封闭煤棚面积276336㎡，总面积达到456453㎡。</t>
  </si>
  <si>
    <t>2112-150621-60-05-256122</t>
  </si>
  <si>
    <t>内蒙古荣通能源（集团）有限公司</t>
  </si>
  <si>
    <t>吉格斯太镇五宽圪卜村</t>
  </si>
  <si>
    <t>202203</t>
  </si>
  <si>
    <t>MA0NERBK1150621203</t>
  </si>
  <si>
    <r>
      <rPr>
        <b/>
        <sz val="18"/>
        <rFont val="宋体"/>
        <charset val="134"/>
      </rPr>
      <t>于</t>
    </r>
    <r>
      <rPr>
        <b/>
        <sz val="18"/>
        <rFont val="Times New Roman"/>
        <charset val="134"/>
      </rPr>
      <t>2</t>
    </r>
    <r>
      <rPr>
        <b/>
        <sz val="18"/>
        <rFont val="宋体"/>
        <charset val="134"/>
      </rPr>
      <t>月复工，目前已引进</t>
    </r>
    <r>
      <rPr>
        <b/>
        <sz val="18"/>
        <rFont val="Times New Roman"/>
        <charset val="134"/>
      </rPr>
      <t>20</t>
    </r>
    <r>
      <rPr>
        <b/>
        <sz val="18"/>
        <rFont val="宋体"/>
        <charset val="134"/>
      </rPr>
      <t>台电动装载机和</t>
    </r>
    <r>
      <rPr>
        <b/>
        <sz val="18"/>
        <rFont val="Times New Roman"/>
        <charset val="134"/>
      </rPr>
      <t>10</t>
    </r>
    <r>
      <rPr>
        <b/>
        <sz val="18"/>
        <rFont val="宋体"/>
        <charset val="134"/>
      </rPr>
      <t>台充电桩，正在进行食堂翻修，完成剩余道路硬化、引进剩余电动装载机，研发智慧综合管理平台，年内全部建成投产。</t>
    </r>
  </si>
  <si>
    <t>李瑛姝</t>
  </si>
  <si>
    <t>内蒙古荣通能源（集团）有限公司煤炭绿色智储中心二期项目建设</t>
  </si>
  <si>
    <t>本项目拟扩建45万平方米的全封闭钢结构煤棚及配套设施，新增储煤能力170万吨；引进10台充电桩、充电桩属于公共设施，用于商用；建设2个换电站。</t>
  </si>
  <si>
    <t>2209-150621-60-01-481306</t>
  </si>
  <si>
    <t>MA0NERBK1150621304</t>
  </si>
  <si>
    <t>该项目已建成102261.4平方米储煤棚，正在进行收尾工程。</t>
  </si>
  <si>
    <t>内蒙古荣通能源（集团）有限公司煤炭绿色智储中心建设项目（三期工程）</t>
  </si>
  <si>
    <t>MA0NERBK1150621305</t>
  </si>
  <si>
    <t>内蒙古满世煤炭集团点石沟煤炭有限责任公司智能化建设改造项目</t>
  </si>
  <si>
    <t>55810970X150621301</t>
  </si>
  <si>
    <t>汇达能源智慧储运中心项目</t>
  </si>
  <si>
    <t>MA0QGERB8150621303</t>
  </si>
  <si>
    <t>中广核达拉特旗吉格斯太10MW分散式风电项目</t>
  </si>
  <si>
    <t>MA0PTBQP8150621102</t>
  </si>
  <si>
    <t>北方联合电力煤炭运销有限责任公司高头窑煤矿煤炭集运系统项目</t>
  </si>
  <si>
    <r>
      <rPr>
        <sz val="18"/>
        <rFont val="宋体"/>
        <charset val="134"/>
      </rPr>
      <t>该项目占地面积为</t>
    </r>
    <r>
      <rPr>
        <sz val="18"/>
        <rFont val="Times New Roman"/>
        <charset val="134"/>
      </rPr>
      <t>1.25h</t>
    </r>
    <r>
      <rPr>
        <sz val="18"/>
        <rFont val="宋体"/>
        <charset val="134"/>
      </rPr>
      <t>㎡，其中储煤棚长</t>
    </r>
    <r>
      <rPr>
        <sz val="18"/>
        <rFont val="Times New Roman"/>
        <charset val="134"/>
      </rPr>
      <t>110m,</t>
    </r>
    <r>
      <rPr>
        <sz val="18"/>
        <rFont val="宋体"/>
        <charset val="134"/>
      </rPr>
      <t>宽</t>
    </r>
    <r>
      <rPr>
        <sz val="18"/>
        <rFont val="Times New Roman"/>
        <charset val="134"/>
      </rPr>
      <t>38m,</t>
    </r>
    <r>
      <rPr>
        <sz val="18"/>
        <rFont val="宋体"/>
        <charset val="134"/>
      </rPr>
      <t>面积</t>
    </r>
    <r>
      <rPr>
        <sz val="18"/>
        <rFont val="Times New Roman"/>
        <charset val="134"/>
      </rPr>
      <t>4180</t>
    </r>
    <r>
      <rPr>
        <sz val="18"/>
        <rFont val="宋体"/>
        <charset val="134"/>
      </rPr>
      <t>㎡。配套设施</t>
    </r>
    <r>
      <rPr>
        <sz val="18"/>
        <rFont val="Times New Roman"/>
        <charset val="134"/>
      </rPr>
      <t>8320</t>
    </r>
    <r>
      <rPr>
        <sz val="18"/>
        <rFont val="宋体"/>
        <charset val="134"/>
      </rPr>
      <t>㎡</t>
    </r>
  </si>
  <si>
    <t>2107-150621-60-01-960461</t>
  </si>
  <si>
    <t>内蒙古北联电能源开发有限责任公司高头窑煤矿</t>
  </si>
  <si>
    <t>达拉特旗昭君镇查干沟村</t>
  </si>
  <si>
    <t>202110</t>
  </si>
  <si>
    <t>767874571150621104</t>
  </si>
  <si>
    <t>存在劳务纠纷</t>
  </si>
  <si>
    <t>该项目于7月复工。</t>
  </si>
  <si>
    <t>王展湛</t>
  </si>
  <si>
    <t>内蒙古宝利煤炭有限公司土方剥离项目机械设备购进</t>
  </si>
  <si>
    <t>MABQDW770150621201</t>
  </si>
  <si>
    <t>该项目已完工，正在对接入固投。</t>
  </si>
  <si>
    <t>鄂尔多斯市宏润洗煤有限公司罕台川800万吨选煤厂扩建储煤棚项目</t>
  </si>
  <si>
    <t>558130488150621301</t>
  </si>
  <si>
    <t>内蒙古嘉烨煤业有限责任公司创业煤矿道路工程项目</t>
  </si>
  <si>
    <t>05058047X150621308</t>
  </si>
  <si>
    <t>杭锦旗西部能源开发有限公司红庆梁煤矿5G通讯及主干网络、综合管控平台建设项目</t>
  </si>
  <si>
    <r>
      <rPr>
        <sz val="18"/>
        <rFont val="Times New Roman"/>
        <charset val="134"/>
      </rPr>
      <t>1</t>
    </r>
    <r>
      <rPr>
        <sz val="18"/>
        <rFont val="宋体"/>
        <charset val="134"/>
      </rPr>
      <t>、建设一个智能化综采工作面，包含三机、乳化液泵、喷雾泵、支架、控制系统等。</t>
    </r>
    <r>
      <rPr>
        <sz val="18"/>
        <rFont val="Times New Roman"/>
        <charset val="134"/>
      </rPr>
      <t>2</t>
    </r>
    <r>
      <rPr>
        <sz val="18"/>
        <rFont val="宋体"/>
        <charset val="134"/>
      </rPr>
      <t>、</t>
    </r>
    <r>
      <rPr>
        <sz val="18"/>
        <rFont val="Times New Roman"/>
        <charset val="134"/>
      </rPr>
      <t>5G</t>
    </r>
    <r>
      <rPr>
        <sz val="18"/>
        <rFont val="宋体"/>
        <charset val="134"/>
      </rPr>
      <t>网络主干网、无线通讯系统，建成基于</t>
    </r>
    <r>
      <rPr>
        <sz val="18"/>
        <rFont val="Times New Roman"/>
        <charset val="134"/>
      </rPr>
      <t>5G</t>
    </r>
    <r>
      <rPr>
        <sz val="18"/>
        <rFont val="宋体"/>
        <charset val="134"/>
      </rPr>
      <t>的信息化系统。</t>
    </r>
    <r>
      <rPr>
        <sz val="18"/>
        <rFont val="Times New Roman"/>
        <charset val="134"/>
      </rPr>
      <t>3</t>
    </r>
    <r>
      <rPr>
        <sz val="18"/>
        <rFont val="宋体"/>
        <charset val="134"/>
      </rPr>
      <t>、大数据中心平台，建成安全生产监控一体化示范平台。</t>
    </r>
    <r>
      <rPr>
        <sz val="18"/>
        <rFont val="Times New Roman"/>
        <charset val="134"/>
      </rPr>
      <t>4</t>
    </r>
    <r>
      <rPr>
        <sz val="18"/>
        <rFont val="宋体"/>
        <charset val="134"/>
      </rPr>
      <t>、边缘人工智能视频智慧预警平台。</t>
    </r>
  </si>
  <si>
    <t>2202-150621-60-02-257271</t>
  </si>
  <si>
    <t>杭锦旗西部能源开发有限公司</t>
  </si>
  <si>
    <t>达拉特旗昭君镇石巴圪图村红庆梁煤矿</t>
  </si>
  <si>
    <t>591995811150621307</t>
  </si>
  <si>
    <r>
      <rPr>
        <sz val="18"/>
        <rFont val="Times New Roman"/>
        <charset val="134"/>
      </rPr>
      <t>2023</t>
    </r>
    <r>
      <rPr>
        <sz val="18"/>
        <rFont val="宋体"/>
        <charset val="134"/>
      </rPr>
      <t>年</t>
    </r>
    <r>
      <rPr>
        <sz val="18"/>
        <rFont val="Times New Roman"/>
        <charset val="134"/>
      </rPr>
      <t>4</t>
    </r>
    <r>
      <rPr>
        <sz val="18"/>
        <rFont val="宋体"/>
        <charset val="134"/>
      </rPr>
      <t>月底</t>
    </r>
  </si>
  <si>
    <t>该项目已基本建成，正在进行收尾工程。</t>
  </si>
  <si>
    <t>朱一峰</t>
  </si>
  <si>
    <t>满世集团点石沟煤矿6MW光伏矿区交通生产绿电替代项目</t>
  </si>
  <si>
    <t>本项目规划建设分布式光伏发电系统总装机容量约为6MW，利用点石沟媒矿已有建筑物屋顶及边坡平台等场地布置光伏发电设施，接入厂区变压器并网。项目电量拟采取自发自用、余量上网的开发方式。项目所发电量为点石沟煤矿生产、生活用电负荷及新能源矿卡充电站供电。另项目配套0.5MW/1MWh储能系统，以积极推动分布式光伏与储能融合发展，实现新能源电力的灵活调节与消纳。</t>
  </si>
  <si>
    <t>2306-150621-60-01-770763</t>
  </si>
  <si>
    <t>鄂尔多斯市满达新能源有限公司</t>
  </si>
  <si>
    <t xml:space="preserve"> 达拉特旗风水梁镇点石沟煤矿</t>
  </si>
  <si>
    <t>能源报工</t>
  </si>
  <si>
    <t>鄂尔多斯市蒙泰铝业有限责任公司6MW分布式光伏项目(二期）</t>
  </si>
  <si>
    <t>项目建设规模为6MW分布式光伏，采用“自发自用，全额消纳”模式，接入厂区10KV配电室，所发电量全部在鄂尔多斯市蒙泰铝业有限责任公司就地消纳，拟利用厂区内生产车间屋面、停车场、绿地等进行建设。</t>
  </si>
  <si>
    <t>2306-150621-60-01-401576</t>
  </si>
  <si>
    <t>鄂尔多斯市蒙泰铝业有限责任公司厂区内</t>
  </si>
  <si>
    <t>亿元 以下</t>
  </si>
  <si>
    <t>亿利洁能股份有限公司达拉特分公司分布式光伏发电项目</t>
  </si>
  <si>
    <t>利用现有厂房及闲置空地建设光伏发电系统，规划建设容量为5MW，整个光伏发电系统建设内容包括发电系统、转化系统、升压系统、保护系统及其他配套系统，最终以1回10kV电缆线路接入一期光伏发电系统，全额自发自用，地址范围内不涉及生态红线及环保区、不占用基本农田、不涉及压覆矿。</t>
  </si>
  <si>
    <t>2306-150621-60-01-108731</t>
  </si>
  <si>
    <t>低碳新能源智慧物流综合能源服务项目7＃充换电站2＃6MW分布式光伏电站</t>
  </si>
  <si>
    <t>新开工</t>
  </si>
  <si>
    <t>年底前全部建成</t>
  </si>
  <si>
    <t>低碳新能源智慧物流综合能源服务项目7＃充换电站1＃6MW分布式光伏电站</t>
  </si>
  <si>
    <t>低碳新能源智慧物流综合能源服务项目6＃充换电站1＃6MW分布式光伏电站</t>
  </si>
  <si>
    <t>低碳新能源智慧物流综合能源服务项目6＃充换电站2＃6MW分布式光伏电站</t>
  </si>
  <si>
    <t>鄂尔多斯市达拉特旗年产1.5万吨生物酶系列制剂建设项目</t>
  </si>
  <si>
    <t>MA7YQRML8150621301</t>
  </si>
  <si>
    <t>内蒙古北联电能源开发有限责任公司高头窑煤矿液压支架采购项目</t>
  </si>
  <si>
    <t>767874571150621310</t>
  </si>
  <si>
    <t>11月有至少1个亿的票</t>
  </si>
  <si>
    <t>2023年潮脑梁煤矿绿色矿山建设项目</t>
  </si>
  <si>
    <t>597314626150621301</t>
  </si>
  <si>
    <t>内蒙古嘉烨煤业有限责任公司2023创业煤矿绿色矿山建设项目</t>
  </si>
  <si>
    <t>555480888150621308</t>
  </si>
  <si>
    <t>新能能源有限公司加氢气化技改项目</t>
  </si>
  <si>
    <t>717866493150621316</t>
  </si>
  <si>
    <t>鄂尔多斯市达拉特旗2022年农村电网巩固提升10千伏及以下工程（二）</t>
  </si>
  <si>
    <t>114115818150621205</t>
  </si>
  <si>
    <t>内蒙古京达发电有限责任公司三期煤场封闭改造项目</t>
  </si>
  <si>
    <t>736136736150621107</t>
  </si>
  <si>
    <t>鄂尔多斯市旌博建设工程有限公司购置机械设备</t>
  </si>
  <si>
    <t>MABXAFBY0150621201</t>
  </si>
  <si>
    <t>内蒙古页诚油脂有限公司精炼牛油脂生产项目</t>
  </si>
  <si>
    <t>MA0PX4MA2150621001</t>
  </si>
  <si>
    <t>达拉特旗农村集体经济绿色产业风水梁镇15MW分散式风电项目</t>
  </si>
  <si>
    <t>郭雪峰</t>
  </si>
  <si>
    <t>开发区管委会</t>
  </si>
  <si>
    <r>
      <rPr>
        <b/>
        <sz val="18"/>
        <rFont val="宋体"/>
        <charset val="134"/>
      </rPr>
      <t>★内蒙古荣信化工有限公司年产</t>
    </r>
    <r>
      <rPr>
        <b/>
        <sz val="18"/>
        <rFont val="Times New Roman"/>
        <charset val="134"/>
      </rPr>
      <t>80</t>
    </r>
    <r>
      <rPr>
        <b/>
        <sz val="18"/>
        <rFont val="宋体"/>
        <charset val="134"/>
      </rPr>
      <t>万吨烯烃项目</t>
    </r>
  </si>
  <si>
    <r>
      <rPr>
        <sz val="18"/>
        <rFont val="宋体"/>
        <charset val="134"/>
      </rPr>
      <t>主要以开发区现有甲醇为原料，转换生产</t>
    </r>
    <r>
      <rPr>
        <sz val="18"/>
        <rFont val="Times New Roman"/>
        <charset val="134"/>
      </rPr>
      <t>80</t>
    </r>
    <r>
      <rPr>
        <sz val="18"/>
        <rFont val="宋体"/>
        <charset val="134"/>
      </rPr>
      <t>万吨</t>
    </r>
    <r>
      <rPr>
        <sz val="18"/>
        <rFont val="Times New Roman"/>
        <charset val="134"/>
      </rPr>
      <t>/</t>
    </r>
    <r>
      <rPr>
        <sz val="18"/>
        <rFont val="宋体"/>
        <charset val="134"/>
      </rPr>
      <t>年烯烃，属于现有煤化工延链项目。</t>
    </r>
  </si>
  <si>
    <t>2019-150621-26-03-037419</t>
  </si>
  <si>
    <t>内蒙古荣信化工有限公司</t>
  </si>
  <si>
    <t>产业发展</t>
  </si>
  <si>
    <r>
      <rPr>
        <sz val="18"/>
        <rFont val="宋体"/>
        <charset val="134"/>
      </rPr>
      <t>完成项目基础设计，开展</t>
    </r>
    <r>
      <rPr>
        <sz val="18"/>
        <rFont val="Times New Roman"/>
        <charset val="134"/>
      </rPr>
      <t>“</t>
    </r>
    <r>
      <rPr>
        <sz val="18"/>
        <rFont val="宋体"/>
        <charset val="134"/>
      </rPr>
      <t>四通一平</t>
    </r>
    <r>
      <rPr>
        <sz val="18"/>
        <rFont val="Times New Roman"/>
        <charset val="134"/>
      </rPr>
      <t>”</t>
    </r>
    <r>
      <rPr>
        <sz val="18"/>
        <rFont val="宋体"/>
        <charset val="134"/>
      </rPr>
      <t>工作，开始临设、地下管网和桩基的施工</t>
    </r>
  </si>
  <si>
    <r>
      <rPr>
        <sz val="18"/>
        <rFont val="Times New Roman"/>
        <charset val="134"/>
      </rPr>
      <t>2025</t>
    </r>
    <r>
      <rPr>
        <sz val="18"/>
        <rFont val="宋体"/>
        <charset val="134"/>
      </rPr>
      <t>年</t>
    </r>
  </si>
  <si>
    <t>暂未签订主体施工合同，主体工程未开工</t>
  </si>
  <si>
    <t>该项目场平工程已完成，一期土地已供应，二期土地已批复，正在办理供地，当前项目单位正在开展MOT设计招标，计划9月底前正式开工建设。</t>
  </si>
  <si>
    <t>安全预评价已编制完成，已上报市局初审，存在部分问题，现在已修改完成，计划4月初上报市局</t>
  </si>
  <si>
    <t>费秀全</t>
  </si>
  <si>
    <t>李鹏</t>
  </si>
  <si>
    <t>刘永军</t>
  </si>
  <si>
    <t>内蒙古荣信化工有限公司绿色低碳锂电新材料产业链升级项目</t>
  </si>
  <si>
    <r>
      <rPr>
        <sz val="18"/>
        <rFont val="宋体"/>
        <charset val="134"/>
      </rPr>
      <t>该项目建筑面积</t>
    </r>
    <r>
      <rPr>
        <sz val="18"/>
        <rFont val="Times New Roman"/>
        <charset val="134"/>
      </rPr>
      <t>21800</t>
    </r>
    <r>
      <rPr>
        <sz val="18"/>
        <rFont val="宋体"/>
        <charset val="134"/>
      </rPr>
      <t>平方米，主要建设碳酸二甲酯装置、碳酸甲乙酯</t>
    </r>
    <r>
      <rPr>
        <sz val="18"/>
        <rFont val="Times New Roman"/>
        <charset val="134"/>
      </rPr>
      <t>/</t>
    </r>
    <r>
      <rPr>
        <sz val="18"/>
        <rFont val="宋体"/>
        <charset val="134"/>
      </rPr>
      <t>碳酸二乙酯装置及相关配套的产品罐区和装卸设施。项目以现有乙二醇装置为依托和外购乙醇为原料，经固相法工艺，生产碳酸二甲酯、碳酸甲乙酯、碳酸二乙酯产品，项目建成后年产</t>
    </r>
    <r>
      <rPr>
        <sz val="18"/>
        <rFont val="Times New Roman"/>
        <charset val="134"/>
      </rPr>
      <t>24</t>
    </r>
    <r>
      <rPr>
        <sz val="18"/>
        <rFont val="宋体"/>
        <charset val="134"/>
      </rPr>
      <t>万吨</t>
    </r>
    <r>
      <rPr>
        <sz val="18"/>
        <rFont val="Times New Roman"/>
        <charset val="134"/>
      </rPr>
      <t>/</t>
    </r>
    <r>
      <rPr>
        <sz val="18"/>
        <rFont val="宋体"/>
        <charset val="134"/>
      </rPr>
      <t>年高纯级碳酸二甲酯、</t>
    </r>
    <r>
      <rPr>
        <sz val="18"/>
        <rFont val="Times New Roman"/>
        <charset val="134"/>
      </rPr>
      <t>5</t>
    </r>
    <r>
      <rPr>
        <sz val="18"/>
        <rFont val="宋体"/>
        <charset val="134"/>
      </rPr>
      <t>万吨</t>
    </r>
    <r>
      <rPr>
        <sz val="18"/>
        <rFont val="Times New Roman"/>
        <charset val="134"/>
      </rPr>
      <t>/</t>
    </r>
    <r>
      <rPr>
        <sz val="18"/>
        <rFont val="宋体"/>
        <charset val="134"/>
      </rPr>
      <t>年电子级碳酸甲乙酯、</t>
    </r>
    <r>
      <rPr>
        <sz val="18"/>
        <rFont val="Times New Roman"/>
        <charset val="134"/>
      </rPr>
      <t>1.25</t>
    </r>
    <r>
      <rPr>
        <sz val="18"/>
        <rFont val="宋体"/>
        <charset val="134"/>
      </rPr>
      <t>万吨</t>
    </r>
    <r>
      <rPr>
        <sz val="18"/>
        <rFont val="Times New Roman"/>
        <charset val="134"/>
      </rPr>
      <t>/</t>
    </r>
    <r>
      <rPr>
        <sz val="18"/>
        <rFont val="宋体"/>
        <charset val="134"/>
      </rPr>
      <t>年电子级碳酸二乙酯。</t>
    </r>
  </si>
  <si>
    <t>山东省</t>
  </si>
  <si>
    <t>2207-150621-04-01-691874</t>
  </si>
  <si>
    <t>2024.12.31</t>
  </si>
  <si>
    <t>未完成内部立项</t>
  </si>
  <si>
    <t>因产品市场价格低迷，增长未达预期，企业投资信心不足,项目暂缓实施。</t>
  </si>
  <si>
    <t>正在集团公司内部立项。</t>
  </si>
  <si>
    <t>朱文静</t>
  </si>
  <si>
    <t>杨君梅</t>
  </si>
  <si>
    <t>★内蒙古亨通光学材料有限公司高端光学新材料建设项目</t>
  </si>
  <si>
    <r>
      <rPr>
        <sz val="18"/>
        <rFont val="宋体"/>
        <charset val="134"/>
      </rPr>
      <t>本项目建筑面积</t>
    </r>
    <r>
      <rPr>
        <sz val="18"/>
        <rFont val="Times New Roman"/>
        <charset val="134"/>
      </rPr>
      <t>25000</t>
    </r>
    <r>
      <rPr>
        <sz val="18"/>
        <rFont val="宋体"/>
        <charset val="134"/>
      </rPr>
      <t>平方米，主要建设厂房、库房、办公及配套用房，购置生产及配套设备约</t>
    </r>
    <r>
      <rPr>
        <sz val="18"/>
        <rFont val="Times New Roman"/>
        <charset val="134"/>
      </rPr>
      <t>190</t>
    </r>
    <r>
      <rPr>
        <sz val="18"/>
        <rFont val="宋体"/>
        <charset val="134"/>
      </rPr>
      <t>台</t>
    </r>
    <r>
      <rPr>
        <sz val="18"/>
        <rFont val="Times New Roman"/>
        <charset val="134"/>
      </rPr>
      <t>/</t>
    </r>
    <r>
      <rPr>
        <sz val="18"/>
        <rFont val="宋体"/>
        <charset val="134"/>
      </rPr>
      <t>套建成后年产化学气相合成高纯玻璃</t>
    </r>
    <r>
      <rPr>
        <sz val="18"/>
        <rFont val="Times New Roman"/>
        <charset val="134"/>
      </rPr>
      <t>600</t>
    </r>
    <r>
      <rPr>
        <sz val="18"/>
        <rFont val="宋体"/>
        <charset val="134"/>
      </rPr>
      <t>吨</t>
    </r>
  </si>
  <si>
    <t>江苏省</t>
  </si>
  <si>
    <t>2207-150621-04-01-357191</t>
  </si>
  <si>
    <t>内蒙古亨通光学材料有限公司</t>
  </si>
  <si>
    <t>MABT16E47150621301</t>
  </si>
  <si>
    <r>
      <rPr>
        <sz val="18"/>
        <rFont val="Times New Roman"/>
        <charset val="134"/>
      </rPr>
      <t>12</t>
    </r>
    <r>
      <rPr>
        <sz val="18"/>
        <rFont val="宋体"/>
        <charset val="134"/>
      </rPr>
      <t>月第一台设备点火</t>
    </r>
  </si>
  <si>
    <t>截至目前，厂房主体已完工，厂房设备基础完成，设备开始进场安装。</t>
  </si>
  <si>
    <t>氢气供应需旗政府尽快促成与新奥集团三方协议，业主单位需开展氢气管网施工。</t>
  </si>
  <si>
    <t>安全预评价已完成，设施设计专篇大概于4月10日左右编制完成。</t>
  </si>
  <si>
    <t>王杰13848573256</t>
  </si>
  <si>
    <t>郝拥华</t>
  </si>
  <si>
    <t>★内蒙古亨芯石英有限公司先进合成石英建设项目</t>
  </si>
  <si>
    <r>
      <rPr>
        <sz val="18"/>
        <rFont val="宋体"/>
        <charset val="134"/>
      </rPr>
      <t>本期项建筑面积</t>
    </r>
    <r>
      <rPr>
        <sz val="18"/>
        <rFont val="Times New Roman"/>
        <charset val="134"/>
      </rPr>
      <t>7578</t>
    </r>
    <r>
      <rPr>
        <sz val="18"/>
        <rFont val="宋体"/>
        <charset val="134"/>
      </rPr>
      <t>㎡（包含厂房、库房、办公及配套用房），购置生产及配套设备约</t>
    </r>
    <r>
      <rPr>
        <sz val="18"/>
        <rFont val="Times New Roman"/>
        <charset val="134"/>
      </rPr>
      <t>208</t>
    </r>
    <r>
      <rPr>
        <sz val="18"/>
        <rFont val="宋体"/>
        <charset val="134"/>
      </rPr>
      <t>台</t>
    </r>
    <r>
      <rPr>
        <sz val="18"/>
        <rFont val="Times New Roman"/>
        <charset val="134"/>
      </rPr>
      <t>/</t>
    </r>
    <r>
      <rPr>
        <sz val="18"/>
        <rFont val="宋体"/>
        <charset val="134"/>
      </rPr>
      <t>套，生产产品分别为</t>
    </r>
    <r>
      <rPr>
        <sz val="18"/>
        <rFont val="Times New Roman"/>
        <charset val="134"/>
      </rPr>
      <t>100</t>
    </r>
    <r>
      <rPr>
        <sz val="18"/>
        <rFont val="宋体"/>
        <charset val="134"/>
      </rPr>
      <t>吨</t>
    </r>
    <r>
      <rPr>
        <sz val="18"/>
        <rFont val="Times New Roman"/>
        <charset val="134"/>
      </rPr>
      <t>/</t>
    </r>
    <r>
      <rPr>
        <sz val="18"/>
        <rFont val="宋体"/>
        <charset val="134"/>
      </rPr>
      <t>年的高纯合成石英、</t>
    </r>
    <r>
      <rPr>
        <sz val="18"/>
        <rFont val="Times New Roman"/>
        <charset val="134"/>
      </rPr>
      <t>5000</t>
    </r>
    <r>
      <rPr>
        <sz val="18"/>
        <rFont val="宋体"/>
        <charset val="134"/>
      </rPr>
      <t>吨</t>
    </r>
    <r>
      <rPr>
        <sz val="18"/>
        <rFont val="Times New Roman"/>
        <charset val="134"/>
      </rPr>
      <t>/</t>
    </r>
    <r>
      <rPr>
        <sz val="18"/>
        <rFont val="宋体"/>
        <charset val="134"/>
      </rPr>
      <t>年的电子级高纯石英砂、</t>
    </r>
    <r>
      <rPr>
        <sz val="18"/>
        <rFont val="Times New Roman"/>
        <charset val="134"/>
      </rPr>
      <t>2000</t>
    </r>
    <r>
      <rPr>
        <sz val="18"/>
        <rFont val="宋体"/>
        <charset val="134"/>
      </rPr>
      <t>吨</t>
    </r>
    <r>
      <rPr>
        <sz val="18"/>
        <rFont val="Times New Roman"/>
        <charset val="134"/>
      </rPr>
      <t>/</t>
    </r>
    <r>
      <rPr>
        <sz val="18"/>
        <rFont val="宋体"/>
        <charset val="134"/>
      </rPr>
      <t>年的先进气炼石英等产品。</t>
    </r>
  </si>
  <si>
    <t>2207-150621-04-01-576531</t>
  </si>
  <si>
    <t>内蒙古亨芯石英有限公司</t>
  </si>
  <si>
    <t>MABRHUE05150621301</t>
  </si>
  <si>
    <t>林草地手续均已办结</t>
  </si>
  <si>
    <t>傅挨伟</t>
  </si>
  <si>
    <t>张晓宇</t>
  </si>
  <si>
    <t>达拉特旗鑫际精细化工有限公司香料及精细化工建设项目</t>
  </si>
  <si>
    <r>
      <rPr>
        <sz val="18"/>
        <rFont val="宋体"/>
        <charset val="134"/>
      </rPr>
      <t>主要生产间硝基苯甲酸</t>
    </r>
    <r>
      <rPr>
        <sz val="18"/>
        <rFont val="Times New Roman"/>
        <charset val="134"/>
      </rPr>
      <t>800</t>
    </r>
    <r>
      <rPr>
        <sz val="18"/>
        <rFont val="宋体"/>
        <charset val="134"/>
      </rPr>
      <t>吨</t>
    </r>
    <r>
      <rPr>
        <sz val="18"/>
        <rFont val="Times New Roman"/>
        <charset val="134"/>
      </rPr>
      <t>/</t>
    </r>
    <r>
      <rPr>
        <sz val="18"/>
        <rFont val="宋体"/>
        <charset val="134"/>
      </rPr>
      <t>年，对羟基苯甲腈</t>
    </r>
    <r>
      <rPr>
        <sz val="18"/>
        <rFont val="Times New Roman"/>
        <charset val="134"/>
      </rPr>
      <t>800</t>
    </r>
    <r>
      <rPr>
        <sz val="18"/>
        <rFont val="宋体"/>
        <charset val="134"/>
      </rPr>
      <t>吨</t>
    </r>
    <r>
      <rPr>
        <sz val="18"/>
        <rFont val="Times New Roman"/>
        <charset val="134"/>
      </rPr>
      <t>/</t>
    </r>
    <r>
      <rPr>
        <sz val="18"/>
        <rFont val="宋体"/>
        <charset val="134"/>
      </rPr>
      <t>年，全氟己算</t>
    </r>
    <r>
      <rPr>
        <sz val="18"/>
        <rFont val="Times New Roman"/>
        <charset val="134"/>
      </rPr>
      <t>150</t>
    </r>
    <r>
      <rPr>
        <sz val="18"/>
        <rFont val="宋体"/>
        <charset val="134"/>
      </rPr>
      <t>吨</t>
    </r>
    <r>
      <rPr>
        <sz val="18"/>
        <rFont val="Times New Roman"/>
        <charset val="134"/>
      </rPr>
      <t>/</t>
    </r>
    <r>
      <rPr>
        <sz val="18"/>
        <rFont val="宋体"/>
        <charset val="134"/>
      </rPr>
      <t>年，占地</t>
    </r>
    <r>
      <rPr>
        <sz val="18"/>
        <rFont val="Times New Roman"/>
        <charset val="134"/>
      </rPr>
      <t>59</t>
    </r>
    <r>
      <rPr>
        <sz val="18"/>
        <rFont val="宋体"/>
        <charset val="134"/>
      </rPr>
      <t>亩。项目建成后年产值</t>
    </r>
    <r>
      <rPr>
        <sz val="18"/>
        <rFont val="Times New Roman"/>
        <charset val="134"/>
      </rPr>
      <t>1.2</t>
    </r>
    <r>
      <rPr>
        <sz val="18"/>
        <rFont val="宋体"/>
        <charset val="134"/>
      </rPr>
      <t>亿元，年利税</t>
    </r>
    <r>
      <rPr>
        <sz val="18"/>
        <rFont val="Times New Roman"/>
        <charset val="134"/>
      </rPr>
      <t>2000</t>
    </r>
    <r>
      <rPr>
        <sz val="18"/>
        <rFont val="宋体"/>
        <charset val="134"/>
      </rPr>
      <t>万元。</t>
    </r>
  </si>
  <si>
    <t>2105-150621-04-01-511121</t>
  </si>
  <si>
    <t>达拉特旗鑫际精细化工有限公司</t>
  </si>
  <si>
    <t>MA0R6AQ82150621301</t>
  </si>
  <si>
    <t>2023.6.30</t>
  </si>
  <si>
    <t>该项目已开工建设，完成土建工程的50% ，钢结构、管道暂未开工。</t>
  </si>
  <si>
    <t>安全预评价已编制完成，因土地规划及建设规划问题，无法上报应急厅上会。</t>
  </si>
  <si>
    <t>王林</t>
  </si>
  <si>
    <t>尚振飞</t>
  </si>
  <si>
    <t>石洛铭</t>
  </si>
  <si>
    <r>
      <rPr>
        <b/>
        <sz val="18"/>
        <rFont val="宋体"/>
        <charset val="134"/>
      </rPr>
      <t>★内蒙古亿利化学工业有限公司</t>
    </r>
    <r>
      <rPr>
        <b/>
        <sz val="18"/>
        <rFont val="Times New Roman"/>
        <charset val="134"/>
      </rPr>
      <t>3</t>
    </r>
    <r>
      <rPr>
        <b/>
        <sz val="18"/>
        <rFont val="宋体"/>
        <charset val="134"/>
      </rPr>
      <t>万吨</t>
    </r>
    <r>
      <rPr>
        <b/>
        <sz val="18"/>
        <rFont val="Times New Roman"/>
        <charset val="134"/>
      </rPr>
      <t>/</t>
    </r>
    <r>
      <rPr>
        <b/>
        <sz val="18"/>
        <rFont val="宋体"/>
        <charset val="134"/>
      </rPr>
      <t>年三氯乙烯、</t>
    </r>
    <r>
      <rPr>
        <b/>
        <sz val="18"/>
        <rFont val="Times New Roman"/>
        <charset val="134"/>
      </rPr>
      <t>375</t>
    </r>
    <r>
      <rPr>
        <b/>
        <sz val="18"/>
        <rFont val="宋体"/>
        <charset val="134"/>
      </rPr>
      <t>吨</t>
    </r>
    <r>
      <rPr>
        <b/>
        <sz val="18"/>
        <rFont val="Times New Roman"/>
        <charset val="134"/>
      </rPr>
      <t>/</t>
    </r>
    <r>
      <rPr>
        <b/>
        <sz val="18"/>
        <rFont val="宋体"/>
        <charset val="134"/>
      </rPr>
      <t>年氢气纯化项目</t>
    </r>
  </si>
  <si>
    <r>
      <rPr>
        <sz val="18"/>
        <rFont val="宋体"/>
        <charset val="134"/>
      </rPr>
      <t>年产</t>
    </r>
    <r>
      <rPr>
        <sz val="18"/>
        <rFont val="Times New Roman"/>
        <charset val="134"/>
      </rPr>
      <t>3</t>
    </r>
    <r>
      <rPr>
        <sz val="18"/>
        <rFont val="宋体"/>
        <charset val="134"/>
      </rPr>
      <t>万吨</t>
    </r>
    <r>
      <rPr>
        <sz val="18"/>
        <rFont val="Times New Roman"/>
        <charset val="134"/>
      </rPr>
      <t>/</t>
    </r>
    <r>
      <rPr>
        <sz val="18"/>
        <rFont val="宋体"/>
        <charset val="134"/>
      </rPr>
      <t>年三氯乙烯、</t>
    </r>
    <r>
      <rPr>
        <sz val="18"/>
        <rFont val="Times New Roman"/>
        <charset val="134"/>
      </rPr>
      <t>375</t>
    </r>
    <r>
      <rPr>
        <sz val="18"/>
        <rFont val="宋体"/>
        <charset val="134"/>
      </rPr>
      <t>吨</t>
    </r>
    <r>
      <rPr>
        <sz val="18"/>
        <rFont val="Times New Roman"/>
        <charset val="134"/>
      </rPr>
      <t>/</t>
    </r>
    <r>
      <rPr>
        <sz val="18"/>
        <rFont val="宋体"/>
        <charset val="134"/>
      </rPr>
      <t>年氢气纯化项目，项目总投资</t>
    </r>
    <r>
      <rPr>
        <sz val="18"/>
        <rFont val="Times New Roman"/>
        <charset val="134"/>
      </rPr>
      <t>1.3</t>
    </r>
    <r>
      <rPr>
        <sz val="18"/>
        <rFont val="宋体"/>
        <charset val="134"/>
      </rPr>
      <t>亿元，占地</t>
    </r>
    <r>
      <rPr>
        <sz val="18"/>
        <rFont val="Times New Roman"/>
        <charset val="134"/>
      </rPr>
      <t>72</t>
    </r>
    <r>
      <rPr>
        <sz val="18"/>
        <rFont val="宋体"/>
        <charset val="134"/>
      </rPr>
      <t>亩。项目建成后年销售额达</t>
    </r>
    <r>
      <rPr>
        <sz val="18"/>
        <rFont val="Times New Roman"/>
        <charset val="134"/>
      </rPr>
      <t>2.5</t>
    </r>
    <r>
      <rPr>
        <sz val="18"/>
        <rFont val="宋体"/>
        <charset val="134"/>
      </rPr>
      <t>亿元。</t>
    </r>
  </si>
  <si>
    <t>2206-150621-04-01-613969</t>
  </si>
  <si>
    <t>761064025150621309</t>
  </si>
  <si>
    <t>项目单位资金短缺，工程款、设备款等支付少，实际完成工程量大于支付进度。</t>
  </si>
  <si>
    <t>该项目基础施工已完工，7月初开始正负零以上工程建设，预计11月份建成投产。</t>
  </si>
  <si>
    <t>3月2日安全预评价已过审，安全设施设计专篇已编制完成，三方公司正在内部过审，计划4月初上报市局。</t>
  </si>
  <si>
    <t>王占军</t>
  </si>
  <si>
    <t>刘永福</t>
  </si>
  <si>
    <t>苏理</t>
  </si>
  <si>
    <t>★亿利洁能股份有限公司达拉特分公司固废资源综合回收利用项目</t>
  </si>
  <si>
    <r>
      <rPr>
        <sz val="18"/>
        <rFont val="宋体"/>
        <charset val="134"/>
      </rPr>
      <t>本项目以生产电石产生的净化灰、除尘灰等废弃物为原料，引进国内先进工艺技术固废焚烧炉，进行固废综合利用，经过焚烧日处理</t>
    </r>
    <r>
      <rPr>
        <sz val="18"/>
        <rFont val="Times New Roman"/>
        <charset val="134"/>
      </rPr>
      <t>500</t>
    </r>
    <r>
      <rPr>
        <sz val="18"/>
        <rFont val="宋体"/>
        <charset val="134"/>
      </rPr>
      <t>吨的固废物，年产脱硫剂</t>
    </r>
    <r>
      <rPr>
        <sz val="18"/>
        <rFont val="Times New Roman"/>
        <charset val="134"/>
      </rPr>
      <t>5</t>
    </r>
    <r>
      <rPr>
        <sz val="18"/>
        <rFont val="宋体"/>
        <charset val="134"/>
      </rPr>
      <t>万吨、蒸汽</t>
    </r>
    <r>
      <rPr>
        <sz val="18"/>
        <rFont val="Times New Roman"/>
        <charset val="134"/>
      </rPr>
      <t>52</t>
    </r>
    <r>
      <rPr>
        <sz val="18"/>
        <rFont val="宋体"/>
        <charset val="134"/>
      </rPr>
      <t>万吨、电力</t>
    </r>
    <r>
      <rPr>
        <sz val="18"/>
        <rFont val="Times New Roman"/>
        <charset val="134"/>
      </rPr>
      <t>11540</t>
    </r>
    <r>
      <rPr>
        <sz val="18"/>
        <rFont val="宋体"/>
        <charset val="134"/>
      </rPr>
      <t>万</t>
    </r>
    <r>
      <rPr>
        <sz val="18"/>
        <rFont val="Times New Roman"/>
        <charset val="134"/>
      </rPr>
      <t>Kwh</t>
    </r>
    <r>
      <rPr>
        <sz val="18"/>
        <rFont val="宋体"/>
        <charset val="134"/>
      </rPr>
      <t>，并配套建设原料储运装置、化学水处理装置、烟气处理装置、汽轮机、脱硫剂存储装置等辅助生产设施。</t>
    </r>
  </si>
  <si>
    <t>2208-150621-04-01-129393</t>
  </si>
  <si>
    <t>生态环保</t>
  </si>
  <si>
    <t>1.与润达能源供气价格问题存在分歧，项目生产的蒸汽成本价约为142元，润达（管道属于润达特许经营）给的气源价格约为110元，项目所产蒸汽无法保本，需协调蒸汽定价问题，达成一致后开展施工方招标；2.黄河水指标（78万吨）暂未落实。</t>
  </si>
  <si>
    <t>该项目主要手续全部办结，因蒸汽生产成本高于润达公司汽源收购价格，企业正在投资决策；项目水指标需求78万吨，目前正在对接黄河水、中水、疏干水等多途径落实指标。</t>
  </si>
  <si>
    <t>项目建成产品蒸汽无法保证对外销售，因为三晌梁蒸汽管网由北方润达能源特许经营，多次与北方润达能源和管委会沟通，没有进展，导致目前无法开工建设。</t>
  </si>
  <si>
    <t>安全预评价、设施设计已编制完成</t>
  </si>
  <si>
    <t>段文成</t>
  </si>
  <si>
    <t>亿利洁能股份有限公司达拉特分公司石灰窑导热油余热发电项目</t>
  </si>
  <si>
    <t>本项目总建筑面积为544㎡，主要建设ORC厂房、配电室及其他辅助生产设施。新建1套ORC有机工质朗肯循环膨胀发电机组，ORC发电机组主要包括膨胀机、发电机、润滑油系统、蒸发器、过热器、预热器、冷凝器、回热器、空冷器、工质泵及管道系统等其他辅助设施。年产电力 1240万kWh，年运行时间为8000h。</t>
  </si>
  <si>
    <t>2209-150621-60-05-794189</t>
  </si>
  <si>
    <t>F15062117150621308</t>
  </si>
  <si>
    <t>该项目已完成设备安装，陆续开展设备调试工作。预计8月30日前完工。</t>
  </si>
  <si>
    <t>待核实</t>
  </si>
  <si>
    <t>内蒙古亿利化学工业有限公司新型化工生产工艺设备更新产业升级技术改造项目</t>
  </si>
  <si>
    <t>内蒙古亿利化学工业有限公司由五大分厂组成，分别为烧碱厂、聚氯乙烯厂、乙炔厂、热动厂和水务厂，公司自2007年投产至今，各厂部分设备老旧且效率降低、运行能力水平下降、成本增加，影响生产系统安全稳定可靠运行。为此，公司将引入先进的生产工艺设备，在原有设备基础上拆除老旧设备再安装先进的生产工艺设备，完成对原有生产装置老旧设备的升级更新，从而达到安全环保、节能高效的目的。
本次生产工艺设备更新升级改造，计划对公司聚氯乙烯厂、烧碱厂、热动厂、乙炔厂、水务厂、质量监督部、生产管理部共计52项设备及管道进行更新改造。
通过技术改造后，产能不超原批复产能50万吨/年聚氯乙烯、40万吨/年离子膜烧碱，能耗不超2020年度统计局基数值。</t>
  </si>
  <si>
    <t>项目单位资金短缺，工程款、设备款等支付少，技改需要付款发票达到10%办理入库，当前未入库。</t>
  </si>
  <si>
    <t>该项目包含多个小型技改项目，目前个别技改设备开始安装。</t>
  </si>
  <si>
    <t>★内蒙古恒星化学有限公司节能减排技改项目</t>
  </si>
  <si>
    <t>以上技改项目预计总投资约1.8亿元，年经济效益可达1.1亿元，同时通过减少三废排放，社会效益显著。</t>
  </si>
  <si>
    <t>2211-150621-07-02-777764</t>
  </si>
  <si>
    <t>内蒙古恒星化学有限公司</t>
  </si>
  <si>
    <t>达拉特经济开发区新奥工业园</t>
  </si>
  <si>
    <t>技改</t>
  </si>
  <si>
    <t>MA0Q32L14150621303</t>
  </si>
  <si>
    <t>该项目已完工，固定资产已基本上报完毕。</t>
  </si>
  <si>
    <t>朝格图</t>
  </si>
  <si>
    <t>尚斌</t>
  </si>
  <si>
    <t>★内蒙古建亨能源科技有限公司固废综合利用精深加工及新型建筑材料生产建设项目</t>
  </si>
  <si>
    <t>项目建筑面积为44667平方米，项目利用当地优质煤矸石、炉膛渣、粉煤灰资源生产高品质高岭土，经过煤矸石进厂堆放-破碎磨粉-送入过渡分仓-定量送往回转窑煅烧-成品罐-自动打包-进仓工艺流程，建设年产45万吨高岭土精深加工生产车间；利用各种尾矿渣、建筑垃圾、淤泥、污泥、焚烧后的生活灰渣、气化渣、粉煤灰、煤矸石等作为主要原材料，通过先进技术工艺经高温烧结膨化替代砂、石系列经过产品质量检测-固体物进场按种类堆放-材料加工破碎计量配比搅拌-动态预热回转窑炉-静态烧结室有氧空中燃烧-隧道窑降温-膨化体破碎粉筛产品堆放出厂工艺流程，建设年产15万吨新型膨化轻骨料建筑材料生产车间。同时配套建设相应的辅助生产车间。</t>
  </si>
  <si>
    <t>2209-150621-04-01-322201</t>
  </si>
  <si>
    <t>内蒙古建亨能源科技有限公司</t>
  </si>
  <si>
    <t>MABWJ32G1150621301</t>
  </si>
  <si>
    <t>预计年底完成一期工程建设</t>
  </si>
  <si>
    <t>该项目厂房建设已完工，部分设备已到货安装，预计10月30日前第一条生产线完工。</t>
  </si>
  <si>
    <t>自治区</t>
  </si>
  <si>
    <t>3月22日重新起报至自治区发改委，待批复。</t>
  </si>
  <si>
    <t>旗县</t>
  </si>
  <si>
    <t>赵万发</t>
  </si>
  <si>
    <t>敖特根其其格</t>
  </si>
  <si>
    <t>内蒙古建亨奥能科技有限公司建亨奥能钠盐储能电池全产业链项目</t>
  </si>
  <si>
    <t>项目生产规模为3GW，产品为面向网侧、发电侧的钠盐储能电池，主要分为两个系列三款产品。产品其中总装PACK集成线可扩展成3GW生产能力。项目建设包括钠盐电池的原材料合成、电芯制备、电芯集成、电池组装、控制系统EMS等环节，其中核心生产环节包括陶瓷基电解质、正极材料制备，核心工艺包括陶瓷粉喷雾、造粒、压制、烧结和电子激光焊接TCB和化成、组包集成等。</t>
  </si>
  <si>
    <t>上海市</t>
  </si>
  <si>
    <t>2209-150621-04-01-377802</t>
  </si>
  <si>
    <t>内蒙古建亨奥能科技有限公司</t>
  </si>
  <si>
    <t>办公区域装修完成；设备分别订购于法国、德国，预计10月30日前到货安装。</t>
  </si>
  <si>
    <t>能评报告正在编制，因该项目为全国首列，所需设备为非标准装备，设备均为订制，暂时无法确定设备参数，报告编制缓慢。</t>
  </si>
  <si>
    <t>正在编制节能审查报告</t>
  </si>
  <si>
    <t>安全预评价正在编制，待设备确定以后才能出报告。</t>
  </si>
  <si>
    <t>内蒙古裕耀硅业有限公司高纯四氯化硅分离提纯项目</t>
  </si>
  <si>
    <t>项目总建筑面积156000㎡，主要建设成品储存罐、精馏塔、反应釜、配电室等配套设施。项目以98％的四氯化硅为原材料，通过改进提纯精馏工艺，将吸附、萃取、络合等方法与精馏过程进行耦合来提纯除杂，可使四氯化硅纯度达到99.9999％，项目达产后，年产2万吨高纯四氯化硅和10万吨副产品四氯化硅。产值约可达3.75亿元。</t>
  </si>
  <si>
    <t>2212-150621-04-01-832263</t>
  </si>
  <si>
    <t>内蒙古裕耀硅业有限公司</t>
  </si>
  <si>
    <t>三垧梁工业园区</t>
  </si>
  <si>
    <t>项目设计编制进展较慢，迟迟未确定设计编制单位。</t>
  </si>
  <si>
    <t>企业资金短缺，暂缓办理前期手续</t>
  </si>
  <si>
    <r>
      <rPr>
        <sz val="18"/>
        <rFont val="宋体"/>
        <charset val="134"/>
      </rPr>
      <t>预审与选址等</t>
    </r>
    <r>
      <rPr>
        <sz val="18"/>
        <rFont val="Times New Roman"/>
        <charset val="134"/>
      </rPr>
      <t>9</t>
    </r>
    <r>
      <rPr>
        <sz val="18"/>
        <rFont val="宋体"/>
        <charset val="134"/>
      </rPr>
      <t>项</t>
    </r>
  </si>
  <si>
    <t>叶玉和</t>
  </si>
  <si>
    <t>李生华</t>
  </si>
  <si>
    <t>李忠慧</t>
  </si>
  <si>
    <t>达拉特旗德信祥硅业有限公司2000吨/年新型特种硅材料建设项目</t>
  </si>
  <si>
    <t>达拉特旗德信祥硅业有限公司2000吨/年新型特种硅材料建设项目，项目建筑面积7992平方米，主要新建苯基氯硅烷和苯基硅氧烷生产装置及配套的储罐区、库房、控制室等设施。产品主要以氯苯和金属硅粉作为原料，通过直接合成法制取苯基单体后，再经聚合工艺制得苯基氯硅烷和苯基硅氧烷。项目建成达产后，产品产能为1500吨/年苯基氯硅烷和500吨/年苯基硅氧烷（硅烷偶联剂）。</t>
  </si>
  <si>
    <t>2209-150621-04-01-281856</t>
  </si>
  <si>
    <t>达拉特旗德信祥硅业有限公司</t>
  </si>
  <si>
    <t>MABX2YPF2150621301</t>
  </si>
  <si>
    <t>该项目已开工，目前正在进行主装置区基础施工及配电室主体施工，已提交入库资料。</t>
  </si>
  <si>
    <t>新增建设用地已批复，正在办理供地手续。</t>
  </si>
  <si>
    <t>正在编制环评报告，3月16日前上报</t>
  </si>
  <si>
    <t>旗级</t>
  </si>
  <si>
    <t>近期开始组件</t>
  </si>
  <si>
    <t>安全预评价3月31日前编制完成，4月初上报市局。</t>
  </si>
  <si>
    <t>张翔</t>
  </si>
  <si>
    <t>李锐</t>
  </si>
  <si>
    <t>朱明飞</t>
  </si>
  <si>
    <t>内蒙古心连心生物科技有限公司生物质高效循环利用清洁生产项目</t>
  </si>
  <si>
    <t>本项目是农林废弃物玉米芯为主要原料，采用高自动化以及低温低压水解、六塔连续蒸馏、水洗脱酸及废水回收高效净化蒸发利用等国内、行业先进技术工艺路线，年产糠醛20000吨，副产固废为糠醛渣。</t>
  </si>
  <si>
    <t>2212-150621-04-01-450346</t>
  </si>
  <si>
    <t>内蒙古心连心生物科技有限公司</t>
  </si>
  <si>
    <r>
      <rPr>
        <sz val="18"/>
        <rFont val="Times New Roman"/>
        <charset val="134"/>
      </rPr>
      <t>2024</t>
    </r>
    <r>
      <rPr>
        <sz val="18"/>
        <rFont val="宋体"/>
        <charset val="134"/>
      </rPr>
      <t>年</t>
    </r>
  </si>
  <si>
    <t>已签署部分设备采购合同，暂未签订主体施工合同，预计9月签订，合同签订后提交入库申请。</t>
  </si>
  <si>
    <t>该项目正在办理前期手续及临建施工，目前，能评报告已上报自治区发改委；环评报告已通过专家审查，根据专家意见完成修改7月28日重新上报市环保局；水指标（21万吨）已配置，7月28日缴纳328万元水权转让费。</t>
  </si>
  <si>
    <t>1、未完成：环评（责任单位：生态环境分局），8月30日召开了第二次报告书技术评审会，三方单位还在按照专家意见修改报告。
3、未完成：取水许可（责任单位：水利局），水权转让合同已签，三方正在编制水资源论证报告。
4、未完成：土地供应（责任单位：自然资源局），土地已批复，7月6日已发布挂牌公告。</t>
  </si>
  <si>
    <r>
      <rPr>
        <b/>
        <sz val="18"/>
        <rFont val="Times New Roman"/>
        <charset val="134"/>
      </rPr>
      <t>1.</t>
    </r>
    <r>
      <rPr>
        <b/>
        <sz val="18"/>
        <rFont val="宋体"/>
        <charset val="134"/>
      </rPr>
      <t>环评</t>
    </r>
    <r>
      <rPr>
        <b/>
        <sz val="18"/>
        <rFont val="Times New Roman"/>
        <charset val="134"/>
      </rPr>
      <t xml:space="preserve">
2.</t>
    </r>
    <r>
      <rPr>
        <b/>
        <sz val="18"/>
        <rFont val="宋体"/>
        <charset val="134"/>
      </rPr>
      <t>取水许可</t>
    </r>
  </si>
  <si>
    <t>正在编制环评报告</t>
  </si>
  <si>
    <t>安全预评价正在编制，预计4月15日左右编制完成</t>
  </si>
  <si>
    <t>杨东</t>
  </si>
  <si>
    <t>白万兴</t>
  </si>
  <si>
    <r>
      <rPr>
        <b/>
        <sz val="18"/>
        <rFont val="宋体"/>
        <charset val="134"/>
      </rPr>
      <t>★苏德（达拉特旗）固废处置有限公司</t>
    </r>
    <r>
      <rPr>
        <b/>
        <sz val="18"/>
        <rFont val="Times New Roman"/>
        <charset val="134"/>
      </rPr>
      <t>1.5</t>
    </r>
    <r>
      <rPr>
        <b/>
        <sz val="18"/>
        <rFont val="宋体"/>
        <charset val="134"/>
      </rPr>
      <t>万吨</t>
    </r>
    <r>
      <rPr>
        <b/>
        <sz val="18"/>
        <rFont val="Times New Roman"/>
        <charset val="134"/>
      </rPr>
      <t>/</t>
    </r>
    <r>
      <rPr>
        <b/>
        <sz val="18"/>
        <rFont val="宋体"/>
        <charset val="134"/>
      </rPr>
      <t>年焚烧</t>
    </r>
    <r>
      <rPr>
        <b/>
        <sz val="18"/>
        <rFont val="Times New Roman"/>
        <charset val="134"/>
      </rPr>
      <t>1.5</t>
    </r>
    <r>
      <rPr>
        <b/>
        <sz val="18"/>
        <rFont val="宋体"/>
        <charset val="134"/>
      </rPr>
      <t>万吨</t>
    </r>
    <r>
      <rPr>
        <b/>
        <sz val="18"/>
        <rFont val="Times New Roman"/>
        <charset val="134"/>
      </rPr>
      <t>/</t>
    </r>
    <r>
      <rPr>
        <b/>
        <sz val="18"/>
        <rFont val="宋体"/>
        <charset val="134"/>
      </rPr>
      <t>年安全填埋危废处置项目</t>
    </r>
  </si>
  <si>
    <t>主要建设内容包括干化工段、焚烧工段、固化车间、安全填埋区、封场工程等主体工程、公辅工程、储运工程、环保工程及办公生活设施等。</t>
  </si>
  <si>
    <t>黑龙江省</t>
  </si>
  <si>
    <t>2106-150621-04-01-260494</t>
  </si>
  <si>
    <t>内蒙古苏德环保科技有限公司</t>
  </si>
  <si>
    <t>暂未签订主体施工合同，主体未开工，不具备入库条件。</t>
  </si>
  <si>
    <t>该项目正在修建围墙。</t>
  </si>
  <si>
    <t>项目设计图纸未完成，无法进行主体施工</t>
  </si>
  <si>
    <t>市级</t>
  </si>
  <si>
    <t>甄德荣</t>
  </si>
  <si>
    <t>阿木尔
布拉格</t>
  </si>
  <si>
    <t>李俊峰
（市场）</t>
  </si>
  <si>
    <t>★内蒙古亿恒嘉业环保科技有限公司改性酚醛树脂、脲醛胶、真金板覆膜液项目</t>
  </si>
  <si>
    <r>
      <rPr>
        <sz val="18"/>
        <rFont val="宋体"/>
        <charset val="134"/>
      </rPr>
      <t>该项目总投资</t>
    </r>
    <r>
      <rPr>
        <sz val="18"/>
        <rFont val="Times New Roman"/>
        <charset val="134"/>
      </rPr>
      <t>2.35</t>
    </r>
    <r>
      <rPr>
        <sz val="18"/>
        <rFont val="宋体"/>
        <charset val="134"/>
      </rPr>
      <t>亿元，采用甲醛加低温聚合工艺，使用设备反应釜、冷凝器、罗茨螺杆真空机组等</t>
    </r>
    <r>
      <rPr>
        <sz val="18"/>
        <rFont val="Times New Roman"/>
        <charset val="134"/>
      </rPr>
      <t>DCS</t>
    </r>
    <r>
      <rPr>
        <sz val="18"/>
        <rFont val="宋体"/>
        <charset val="134"/>
      </rPr>
      <t>控制操作系统。年产</t>
    </r>
    <r>
      <rPr>
        <sz val="18"/>
        <rFont val="Times New Roman"/>
        <charset val="134"/>
      </rPr>
      <t>10</t>
    </r>
    <r>
      <rPr>
        <sz val="18"/>
        <rFont val="宋体"/>
        <charset val="134"/>
      </rPr>
      <t>万吨脲醛胶、</t>
    </r>
    <r>
      <rPr>
        <sz val="18"/>
        <rFont val="Times New Roman"/>
        <charset val="134"/>
      </rPr>
      <t>5</t>
    </r>
    <r>
      <rPr>
        <sz val="18"/>
        <rFont val="宋体"/>
        <charset val="134"/>
      </rPr>
      <t>万吨酚醛树脂、</t>
    </r>
    <r>
      <rPr>
        <sz val="18"/>
        <rFont val="Times New Roman"/>
        <charset val="134"/>
      </rPr>
      <t>5</t>
    </r>
    <r>
      <rPr>
        <sz val="18"/>
        <rFont val="宋体"/>
        <charset val="134"/>
      </rPr>
      <t>万吨真金板覆膜液，</t>
    </r>
    <r>
      <rPr>
        <sz val="18"/>
        <rFont val="Times New Roman"/>
        <charset val="134"/>
      </rPr>
      <t>1</t>
    </r>
    <r>
      <rPr>
        <sz val="18"/>
        <rFont val="宋体"/>
        <charset val="134"/>
      </rPr>
      <t>万吨固化剂、</t>
    </r>
    <r>
      <rPr>
        <sz val="18"/>
        <rFont val="Times New Roman"/>
        <charset val="134"/>
      </rPr>
      <t>10</t>
    </r>
    <r>
      <rPr>
        <sz val="18"/>
        <rFont val="宋体"/>
        <charset val="134"/>
      </rPr>
      <t>万立方米真金板、</t>
    </r>
    <r>
      <rPr>
        <sz val="18"/>
        <rFont val="Times New Roman"/>
        <charset val="134"/>
      </rPr>
      <t>10</t>
    </r>
    <r>
      <rPr>
        <sz val="18"/>
        <rFont val="宋体"/>
        <charset val="134"/>
      </rPr>
      <t>万吨石墨烯板节能材料，年产值达</t>
    </r>
    <r>
      <rPr>
        <sz val="18"/>
        <rFont val="Times New Roman"/>
        <charset val="134"/>
      </rPr>
      <t>7.5</t>
    </r>
    <r>
      <rPr>
        <sz val="18"/>
        <rFont val="宋体"/>
        <charset val="134"/>
      </rPr>
      <t>亿元，利税近</t>
    </r>
    <r>
      <rPr>
        <sz val="18"/>
        <rFont val="Times New Roman"/>
        <charset val="134"/>
      </rPr>
      <t>2</t>
    </r>
    <r>
      <rPr>
        <sz val="18"/>
        <rFont val="宋体"/>
        <charset val="134"/>
      </rPr>
      <t>亿元。</t>
    </r>
  </si>
  <si>
    <t>河北省</t>
  </si>
  <si>
    <t>2020-150621-29-03-040926</t>
  </si>
  <si>
    <t>河北亿恒嘉业节能建材科技有限公司</t>
  </si>
  <si>
    <t>202108</t>
  </si>
  <si>
    <t>MA0QWPF84150621101</t>
  </si>
  <si>
    <t>分两期建设，第一期建设，今年12月份完成。</t>
  </si>
  <si>
    <t>该项目施工合同签署完毕，正在开槽。</t>
  </si>
  <si>
    <t>项目设计图纸未批复，无法进行主体施工</t>
  </si>
  <si>
    <t>不占林地，草地手续已办结</t>
  </si>
  <si>
    <t>正在进行安全反应风险评估。</t>
  </si>
  <si>
    <t>郭军</t>
  </si>
  <si>
    <t>鄂尔多斯市蒙泰铝业有限责任公司10000吨/年铝硅氧化物熔盐共析法制备铝硅合金研发中试平台项目</t>
  </si>
  <si>
    <t>该中试项目位于蒙泰铝业公司南侧属于新建项目，以自产高铝粉煤灰提取的铝硅氧化物为原料，通过柔性电共析法制备铝硅合金，厂区建筑面积7850㎡，本项目建设6台500kA熔盐共析装置及配套供电、供水、环保等设施，产能为10000吨/年，产品为ZLD102、ZLD104、A356等牌号铝硅合金。</t>
  </si>
  <si>
    <t>2302-150621-04-01-303368</t>
  </si>
  <si>
    <t>MA0N0D9K4150621303</t>
  </si>
  <si>
    <t>土建的进度还没审完，设备的发票还没开好未入账，3.62亿全部可以入统。</t>
  </si>
  <si>
    <t>该项目已完工，目前正在调试设备，计划8月下月旬试生产。</t>
  </si>
  <si>
    <t>刘薇</t>
  </si>
  <si>
    <t>武志忠</t>
  </si>
  <si>
    <t>★亿恒新能源（达拉特旗）有限公司年产16万吨光伏支架项目</t>
  </si>
  <si>
    <t>该项目利用原有厂房进行改造建设，总面积为23800平米，主要有办公场所1000平米、成型车间12000平米、锯冲车间5400平米、仓储和焊接车间5400平米；项目以外购碳钢卷板、碳钢型材和铝合金型材为原料，经激光锯切下料、冷弯成型、焊接、冲压成型、总检等工艺，生产光伏支架产品，建成后年产16万吨光伏支架设备。</t>
  </si>
  <si>
    <t>2302-150621-04-01-661600</t>
  </si>
  <si>
    <t>亿恒新能源（达拉特旗）有限公司</t>
  </si>
  <si>
    <t>内蒙古鄂尔多斯达拉特经济开发区亿利厂区</t>
  </si>
  <si>
    <t>MAC7Q0Y70150621301</t>
  </si>
  <si>
    <r>
      <rPr>
        <sz val="18"/>
        <rFont val="宋体"/>
        <charset val="134"/>
      </rPr>
      <t>实际投资约</t>
    </r>
    <r>
      <rPr>
        <sz val="18"/>
        <rFont val="Times New Roman"/>
        <charset val="134"/>
      </rPr>
      <t>3800</t>
    </r>
    <r>
      <rPr>
        <sz val="18"/>
        <rFont val="宋体"/>
        <charset val="134"/>
      </rPr>
      <t>万元，其余为流动资金和厂房（租赁），剩余</t>
    </r>
    <r>
      <rPr>
        <sz val="18"/>
        <rFont val="Times New Roman"/>
        <charset val="134"/>
      </rPr>
      <t>2000</t>
    </r>
    <r>
      <rPr>
        <sz val="18"/>
        <rFont val="宋体"/>
        <charset val="134"/>
      </rPr>
      <t>万元投资待银行贷款落实后入统。</t>
    </r>
  </si>
  <si>
    <t>该项目已建成8条生产线并投产。</t>
  </si>
  <si>
    <t>吴永锋</t>
  </si>
  <si>
    <t>纪慧</t>
  </si>
  <si>
    <t>★汇达一道新能源装备制造产业配套建设项目（年产5GW高效光伏组件生产项目）</t>
  </si>
  <si>
    <t>本项目总建筑面积135455平方米，其中5GW光伏组件生产车间面积127687平方米；配套用房面积7768平方米</t>
  </si>
  <si>
    <t>2303-150621-04-01-453206</t>
  </si>
  <si>
    <t>达拉特旗汇达易道投资有限公司</t>
  </si>
  <si>
    <t>MAC7E9PA7150621301</t>
  </si>
  <si>
    <t>设备是股东方购买，设备投资不能计入该项目固投。</t>
  </si>
  <si>
    <t>该项目场平、土方施工已完成，基础工程完成95%，生产车间钢结构主体完成90%，其他车间钢结构陆续开始施工。</t>
  </si>
  <si>
    <t>存量土地无需办理林草和土地报批</t>
  </si>
  <si>
    <t>刘文光</t>
  </si>
  <si>
    <t>武海峰</t>
  </si>
  <si>
    <t>内蒙古亿升新材料有限公司高品质锆刚玉制品生产项目</t>
  </si>
  <si>
    <t>该项目建筑面积34000平方米，新建生产车间、宿舍楼、研发楼及其他相关辅助配套设施。项目以锆英砂石、氧化铝、脱硅锆为原料，经过电炉熔化、浇铸、冷却成型 、脱模、切割、打磨成型等工艺生产锆刚玉。建成后年产锆刚玉25000吨。</t>
  </si>
  <si>
    <t xml:space="preserve"> 2305-150621-04-01-665857</t>
  </si>
  <si>
    <t>内蒙古亿升新材料有限公司</t>
  </si>
  <si>
    <t>1.前期工程遗留问题存在矛盾，未处理完成，无法进行招标。
2.暂未签订施工合同，主体未开工，不具备入库条件。</t>
  </si>
  <si>
    <t>该项目已开工，目前正在挖槽，打地基，占工程进度的5%。</t>
  </si>
  <si>
    <t>刘学伟</t>
  </si>
  <si>
    <t>鄂尔多斯市九耀新材料有限公司年产500万米PHC管桩项目（鄂尔多斯市兴成产业发展有限公司标准化厂房建设项目）</t>
  </si>
  <si>
    <t>建设生产车间2栋、仓储车间1栋、2条PHC管桩生产线及配套设备、4000平方米堆场，配套建设公用工程、辅助设施及办公用房等。项目以外购水泥、砂石料为原料，经骨架制作、入模喂料、张拉、离心成型、蒸汽养护、脱模、蒸压养护等工艺，加工制作成适用于光伏设备的专用管桩。项目建成后可年产500万米PHC管桩。</t>
  </si>
  <si>
    <t>2304-150621-04-01-667880</t>
  </si>
  <si>
    <t>鄂尔多斯市九耀新材料有限公司</t>
  </si>
  <si>
    <t>内蒙古鄂尔多斯达拉特经济开发区纬二路</t>
  </si>
  <si>
    <t>695931441150621301</t>
  </si>
  <si>
    <t>正在建设2栋标准化厂房，目前主体框架已完工。</t>
  </si>
  <si>
    <t>杨鹏云
14747980630</t>
  </si>
  <si>
    <t>内蒙古润达实业发展有限公司危化品运输车辆停车场项目</t>
  </si>
  <si>
    <t>095784740150621301</t>
  </si>
  <si>
    <t>新能源装备制造配套一期项目</t>
  </si>
  <si>
    <t>厂房基础设施建设、通路、通电、通供水、排水、污水处理、通宽带、天然气、通供热（蒸汽）、管网、和场地平整、办公楼、宿舍及配套设施。</t>
  </si>
  <si>
    <t>2301-150621-04-01-138199</t>
  </si>
  <si>
    <t>内蒙古汇达众成投资有限公司</t>
  </si>
  <si>
    <t>企业暂缓实施</t>
  </si>
  <si>
    <t>5月初，新增建设用地已组件上报市自然资源局。</t>
  </si>
  <si>
    <r>
      <rPr>
        <b/>
        <sz val="18"/>
        <rFont val="Times New Roman"/>
        <charset val="134"/>
      </rPr>
      <t>1.</t>
    </r>
    <r>
      <rPr>
        <b/>
        <sz val="18"/>
        <rFont val="宋体"/>
        <charset val="134"/>
      </rPr>
      <t>建设用地；</t>
    </r>
    <r>
      <rPr>
        <b/>
        <sz val="18"/>
        <rFont val="Times New Roman"/>
        <charset val="134"/>
      </rPr>
      <t xml:space="preserve">
2.</t>
    </r>
    <r>
      <rPr>
        <b/>
        <sz val="18"/>
        <rFont val="宋体"/>
        <charset val="134"/>
      </rPr>
      <t>土地供应</t>
    </r>
  </si>
  <si>
    <t>王小光</t>
  </si>
  <si>
    <t>内蒙古长河亿动石英砂有限公司石英砂深加工项目</t>
  </si>
  <si>
    <t>项目建筑面积为1599840平方米，包括厂房及相关辅助配套设施。项目以外购石英砂为原料，经过平板磁选、立环磁选、环保酸洗等先进工艺，将石英砂提纯率提升30％，石英砂主要指标含量由原来二氧化硅97.79％提纯到99.2％-99.9％，氧化铁30.07％降低至小于等于0.012％达到制作光伏玻璃原料的高纯石英砂。项目建成年产高纯石英砂共3000万吨。</t>
  </si>
  <si>
    <t>2206-150621-04-01-141050</t>
  </si>
  <si>
    <t>内蒙古长河亿动石英砂有限公司</t>
  </si>
  <si>
    <t>风水梁镇风水梁园区</t>
  </si>
  <si>
    <t>完成基本土建</t>
  </si>
  <si>
    <t>长河生态公司股权转让旗国资委已完成审批，亿动公司将25%股权转让于建亨能源，剩余长河生态35%股权转让正在国有资产股权交易平台审核。
草地已报自治区，能评手续编制缓慢，完成股权转让后推进手续办理。</t>
  </si>
  <si>
    <t>1.受设备、生产线布局未确定影响，未开始编制节能审查报告；
2.正在与长河生态集团协商中水价格，未开始编制水资源论证报告；
3.草地6月6日市林草局已通过审核，本周转报自治区，预计下周办结。</t>
  </si>
  <si>
    <r>
      <rPr>
        <b/>
        <sz val="18"/>
        <rFont val="Times New Roman"/>
        <charset val="134"/>
      </rPr>
      <t>1.</t>
    </r>
    <r>
      <rPr>
        <b/>
        <sz val="18"/>
        <rFont val="宋体"/>
        <charset val="134"/>
      </rPr>
      <t>能评</t>
    </r>
    <r>
      <rPr>
        <b/>
        <sz val="18"/>
        <rFont val="Times New Roman"/>
        <charset val="134"/>
      </rPr>
      <t xml:space="preserve">
2.</t>
    </r>
    <r>
      <rPr>
        <b/>
        <sz val="18"/>
        <rFont val="宋体"/>
        <charset val="134"/>
      </rPr>
      <t>取水许可</t>
    </r>
    <r>
      <rPr>
        <b/>
        <sz val="18"/>
        <rFont val="Times New Roman"/>
        <charset val="134"/>
      </rPr>
      <t xml:space="preserve">
3.</t>
    </r>
    <r>
      <rPr>
        <b/>
        <sz val="18"/>
        <rFont val="宋体"/>
        <charset val="134"/>
      </rPr>
      <t>草地占用</t>
    </r>
    <r>
      <rPr>
        <b/>
        <sz val="18"/>
        <rFont val="Times New Roman"/>
        <charset val="134"/>
      </rPr>
      <t xml:space="preserve">
4.</t>
    </r>
    <r>
      <rPr>
        <b/>
        <sz val="18"/>
        <rFont val="宋体"/>
        <charset val="134"/>
      </rPr>
      <t>建设用地</t>
    </r>
    <r>
      <rPr>
        <b/>
        <sz val="18"/>
        <rFont val="Times New Roman"/>
        <charset val="134"/>
      </rPr>
      <t xml:space="preserve">
5.</t>
    </r>
    <r>
      <rPr>
        <b/>
        <sz val="18"/>
        <rFont val="宋体"/>
        <charset val="134"/>
      </rPr>
      <t>土地供应</t>
    </r>
    <r>
      <rPr>
        <b/>
        <sz val="18"/>
        <rFont val="Times New Roman"/>
        <charset val="134"/>
      </rPr>
      <t xml:space="preserve">
6.</t>
    </r>
    <r>
      <rPr>
        <b/>
        <sz val="18"/>
        <rFont val="宋体"/>
        <charset val="134"/>
      </rPr>
      <t>施工许可</t>
    </r>
  </si>
  <si>
    <t>正在编制水资源论证报告，暂无水指标</t>
  </si>
  <si>
    <t>林草地方案已编制完成，企业正在完善组件材料</t>
  </si>
  <si>
    <t>前置未办理，不具备办理条件</t>
  </si>
  <si>
    <t>苗</t>
  </si>
  <si>
    <t>冮玲玉</t>
  </si>
  <si>
    <r>
      <rPr>
        <b/>
        <sz val="18"/>
        <rFont val="宋体"/>
        <charset val="134"/>
      </rPr>
      <t>★鄂尔多斯市京辰科技有限公司</t>
    </r>
    <r>
      <rPr>
        <b/>
        <sz val="18"/>
        <rFont val="Times New Roman"/>
        <charset val="134"/>
      </rPr>
      <t>6000</t>
    </r>
    <r>
      <rPr>
        <b/>
        <sz val="18"/>
        <rFont val="宋体"/>
        <charset val="134"/>
      </rPr>
      <t>吨</t>
    </r>
    <r>
      <rPr>
        <b/>
        <sz val="18"/>
        <rFont val="Times New Roman"/>
        <charset val="134"/>
      </rPr>
      <t>/</t>
    </r>
    <r>
      <rPr>
        <b/>
        <sz val="18"/>
        <rFont val="宋体"/>
        <charset val="134"/>
      </rPr>
      <t>年医药中间体项目</t>
    </r>
  </si>
  <si>
    <t>该项目总投资4.8亿元，以硫酸二甲脂，尿素为主原料，采用水解、浓缩、硝化、离心、甲胺化、萃取、再离心获得N.O-二甲基-N-硝基异脲，生产2000吨/年N.O-二甲基-N-硝基异脲和副产品36800吨/年硫酸铵等共计6000吨/年医药中间体，首期达产后可实现年产值7亿元，利税2亿元。</t>
  </si>
  <si>
    <t>去年签约项目</t>
  </si>
  <si>
    <t>浙江省</t>
  </si>
  <si>
    <t>2104-150621-07-01-136934</t>
  </si>
  <si>
    <t>鄂尔多斯市京辰科技有限公司</t>
  </si>
  <si>
    <t>MA0R5C7N4150621201</t>
  </si>
  <si>
    <t>项目分期建设，一期项目计划总投资1.2亿元，基本完工。环评及安评手续暂未办理下来，无法申请贷款，资金受限。</t>
  </si>
  <si>
    <t>该项目已与长河集团完成股权变更等合作事宜，长河集团1000万入股资金已到位，目前正在协调运输生产设备并进行调试安装。</t>
  </si>
  <si>
    <t>手续方面环评预计7月底提交市环保局局务会审议，安全预评价报告正在编制。
本周进展：</t>
  </si>
  <si>
    <t>何成宏</t>
  </si>
  <si>
    <r>
      <rPr>
        <b/>
        <sz val="18"/>
        <rFont val="宋体"/>
        <charset val="134"/>
      </rPr>
      <t>★鄂尔多斯市盛昊新科技有限公司</t>
    </r>
    <r>
      <rPr>
        <b/>
        <sz val="18"/>
        <rFont val="Times New Roman"/>
        <charset val="134"/>
      </rPr>
      <t>7500</t>
    </r>
    <r>
      <rPr>
        <b/>
        <sz val="18"/>
        <rFont val="宋体"/>
        <charset val="134"/>
      </rPr>
      <t>吨</t>
    </r>
    <r>
      <rPr>
        <b/>
        <sz val="18"/>
        <rFont val="Times New Roman"/>
        <charset val="134"/>
      </rPr>
      <t>/</t>
    </r>
    <r>
      <rPr>
        <b/>
        <sz val="18"/>
        <rFont val="宋体"/>
        <charset val="134"/>
      </rPr>
      <t>年医药中间体项目</t>
    </r>
  </si>
  <si>
    <r>
      <rPr>
        <sz val="18"/>
        <rFont val="宋体"/>
        <charset val="134"/>
      </rPr>
      <t>该项目总投资</t>
    </r>
    <r>
      <rPr>
        <sz val="18"/>
        <rFont val="Times New Roman"/>
        <charset val="134"/>
      </rPr>
      <t>6</t>
    </r>
    <r>
      <rPr>
        <sz val="18"/>
        <rFont val="宋体"/>
        <charset val="134"/>
      </rPr>
      <t>亿元，以烟酰胺和氯气为主要原料，采用二次氯化，重氮化，脱氮制得</t>
    </r>
    <r>
      <rPr>
        <sz val="18"/>
        <rFont val="Times New Roman"/>
        <charset val="134"/>
      </rPr>
      <t>2.3</t>
    </r>
    <r>
      <rPr>
        <sz val="18"/>
        <rFont val="宋体"/>
        <charset val="134"/>
      </rPr>
      <t>二氯吡啶，生产</t>
    </r>
    <r>
      <rPr>
        <sz val="18"/>
        <rFont val="Times New Roman"/>
        <charset val="134"/>
      </rPr>
      <t>1500</t>
    </r>
    <r>
      <rPr>
        <sz val="18"/>
        <rFont val="宋体"/>
        <charset val="134"/>
      </rPr>
      <t>吨</t>
    </r>
    <r>
      <rPr>
        <sz val="18"/>
        <rFont val="Times New Roman"/>
        <charset val="134"/>
      </rPr>
      <t>/</t>
    </r>
    <r>
      <rPr>
        <sz val="18"/>
        <rFont val="宋体"/>
        <charset val="134"/>
      </rPr>
      <t>年</t>
    </r>
    <r>
      <rPr>
        <sz val="18"/>
        <rFont val="Times New Roman"/>
        <charset val="134"/>
      </rPr>
      <t>2.3</t>
    </r>
    <r>
      <rPr>
        <sz val="18"/>
        <rFont val="宋体"/>
        <charset val="134"/>
      </rPr>
      <t>二氯吡啶和副产品</t>
    </r>
    <r>
      <rPr>
        <sz val="18"/>
        <rFont val="Times New Roman"/>
        <charset val="134"/>
      </rPr>
      <t>1500</t>
    </r>
    <r>
      <rPr>
        <sz val="18"/>
        <rFont val="宋体"/>
        <charset val="134"/>
      </rPr>
      <t>吨</t>
    </r>
    <r>
      <rPr>
        <sz val="18"/>
        <rFont val="Times New Roman"/>
        <charset val="134"/>
      </rPr>
      <t>/</t>
    </r>
    <r>
      <rPr>
        <sz val="18"/>
        <rFont val="宋体"/>
        <charset val="134"/>
      </rPr>
      <t>年氯化钠等共计</t>
    </r>
    <r>
      <rPr>
        <sz val="18"/>
        <rFont val="Times New Roman"/>
        <charset val="134"/>
      </rPr>
      <t>7500</t>
    </r>
    <r>
      <rPr>
        <sz val="18"/>
        <rFont val="宋体"/>
        <charset val="134"/>
      </rPr>
      <t>吨医药中间体。达产后可实现年产值</t>
    </r>
    <r>
      <rPr>
        <sz val="18"/>
        <rFont val="Times New Roman"/>
        <charset val="134"/>
      </rPr>
      <t>7</t>
    </r>
    <r>
      <rPr>
        <sz val="18"/>
        <rFont val="宋体"/>
        <charset val="134"/>
      </rPr>
      <t>亿元，利税</t>
    </r>
    <r>
      <rPr>
        <sz val="18"/>
        <rFont val="Times New Roman"/>
        <charset val="134"/>
      </rPr>
      <t>2</t>
    </r>
    <r>
      <rPr>
        <sz val="18"/>
        <rFont val="宋体"/>
        <charset val="134"/>
      </rPr>
      <t>亿元。</t>
    </r>
  </si>
  <si>
    <r>
      <rPr>
        <sz val="18"/>
        <rFont val="Times New Roman"/>
        <charset val="134"/>
      </rPr>
      <t>2102-150621-07-01-786808</t>
    </r>
    <r>
      <rPr>
        <sz val="18"/>
        <rFont val="宋体"/>
        <charset val="134"/>
      </rPr>
      <t>（工信）</t>
    </r>
  </si>
  <si>
    <t>鄂尔多斯市盛昊新科技有限公司</t>
  </si>
  <si>
    <t>MA0QXAUW0150621101</t>
  </si>
  <si>
    <t>部分建成试生产</t>
  </si>
  <si>
    <t>该项目厂房吹扫、管道保温施工和接放线工作均已完成，正在开展设备调试等工作。</t>
  </si>
  <si>
    <r>
      <rPr>
        <b/>
        <sz val="18"/>
        <rFont val="宋体"/>
        <charset val="134"/>
      </rPr>
      <t>★内蒙古圣和新材料有限公司建设年产</t>
    </r>
    <r>
      <rPr>
        <b/>
        <sz val="18"/>
        <rFont val="Times New Roman"/>
        <charset val="134"/>
      </rPr>
      <t>5300</t>
    </r>
    <r>
      <rPr>
        <b/>
        <sz val="18"/>
        <rFont val="宋体"/>
        <charset val="134"/>
      </rPr>
      <t>吨硅油、</t>
    </r>
    <r>
      <rPr>
        <b/>
        <sz val="18"/>
        <rFont val="Times New Roman"/>
        <charset val="134"/>
      </rPr>
      <t>8500</t>
    </r>
    <r>
      <rPr>
        <b/>
        <sz val="18"/>
        <rFont val="宋体"/>
        <charset val="134"/>
      </rPr>
      <t>吨硅胶及</t>
    </r>
    <r>
      <rPr>
        <b/>
        <sz val="18"/>
        <rFont val="Times New Roman"/>
        <charset val="134"/>
      </rPr>
      <t>3700</t>
    </r>
    <r>
      <rPr>
        <b/>
        <sz val="18"/>
        <rFont val="宋体"/>
        <charset val="134"/>
      </rPr>
      <t>吨硅树脂项目</t>
    </r>
  </si>
  <si>
    <r>
      <rPr>
        <sz val="18"/>
        <rFont val="宋体"/>
        <charset val="134"/>
      </rPr>
      <t>该项目总投资</t>
    </r>
    <r>
      <rPr>
        <sz val="18"/>
        <rFont val="Times New Roman"/>
        <charset val="134"/>
      </rPr>
      <t>1</t>
    </r>
    <r>
      <rPr>
        <sz val="18"/>
        <rFont val="宋体"/>
        <charset val="134"/>
      </rPr>
      <t>亿元，以有机硅单体为主要原料，生产硅油、硅胶和硅树脂产品，计划年产</t>
    </r>
    <r>
      <rPr>
        <sz val="18"/>
        <rFont val="Times New Roman"/>
        <charset val="134"/>
      </rPr>
      <t>5300</t>
    </r>
    <r>
      <rPr>
        <sz val="18"/>
        <rFont val="宋体"/>
        <charset val="134"/>
      </rPr>
      <t>吨硅油、</t>
    </r>
    <r>
      <rPr>
        <sz val="18"/>
        <rFont val="Times New Roman"/>
        <charset val="134"/>
      </rPr>
      <t>8500</t>
    </r>
    <r>
      <rPr>
        <sz val="18"/>
        <rFont val="宋体"/>
        <charset val="134"/>
      </rPr>
      <t>吨硅胶及</t>
    </r>
    <r>
      <rPr>
        <sz val="18"/>
        <rFont val="Times New Roman"/>
        <charset val="134"/>
      </rPr>
      <t>3700</t>
    </r>
    <r>
      <rPr>
        <sz val="18"/>
        <rFont val="宋体"/>
        <charset val="134"/>
      </rPr>
      <t>吨硅树脂。</t>
    </r>
  </si>
  <si>
    <t>2019-150621-26-03-034650</t>
  </si>
  <si>
    <t>内蒙古圣和新材料有限公司</t>
  </si>
  <si>
    <t>MA0QHY700150621101</t>
  </si>
  <si>
    <t>厂房、仓库、综合办公楼、控制室、消防泵房、锅炉房、空压机房、配电房等主体均已全部完成，综合办公楼正在精装修，马路已浇筑。设备安装已完成95%，准备设备调试</t>
  </si>
  <si>
    <t>该项目已建成投产。二期计划投资5196万元，暂不确定何时实施。</t>
  </si>
  <si>
    <t>郭均浩</t>
  </si>
  <si>
    <t>张钊</t>
  </si>
  <si>
    <t>祁宏峰</t>
  </si>
  <si>
    <r>
      <rPr>
        <b/>
        <sz val="18"/>
        <rFont val="宋体"/>
        <charset val="134"/>
      </rPr>
      <t>★内蒙古默锐能源材料有限公司年产</t>
    </r>
    <r>
      <rPr>
        <b/>
        <sz val="18"/>
        <rFont val="Times New Roman"/>
        <charset val="134"/>
      </rPr>
      <t>76500</t>
    </r>
    <r>
      <rPr>
        <b/>
        <sz val="18"/>
        <rFont val="宋体"/>
        <charset val="134"/>
      </rPr>
      <t>吨高端化学及能源材料项目</t>
    </r>
  </si>
  <si>
    <t>项目建设占地面积400亩，规划建设办公楼、生产车间、甲类库、丙类库、戊类库、罐区、空压机房、制氮机房、变配电室、化验室、总控室、机修车间、循环水池、消防水池、事故应急池等共计183800平方米。主要购置加工电解槽、铸钠机、压缩机等设备共计1440台（套）。项目完成后，可年产高端化学品及能源材料76500吨，其中一期建设30000吨/年三氯化铝、1000吨/年甲基苯基二甲氧基硅烷；二期建设18000吨/年金属钠、2000吨/年核级钠、2500吨/年过氧化钠；三期建设3000吨/年4,6-二氯嘧啶、1000吨/年苯基三甲氧基硅烷、1000吨/年四甲基二乙烯基二硅氧烷；四期建设 18000吨/年金属钠。</t>
  </si>
  <si>
    <t>2019-150621-26-03-019677/020491</t>
  </si>
  <si>
    <t>内蒙古默锐能源材料有限公司</t>
  </si>
  <si>
    <t>202005</t>
  </si>
  <si>
    <t>MA0QACH30150621001</t>
  </si>
  <si>
    <t>一期项目于 2021 年 6 月建成投产，主要产品为金属钠、核级钠、液氯、次氯酸钠。二期项目三氯化铝和有机硅项目处于调试阶段，高纯钠项目已完成主体结构施工，预计 2024 年 6 月竣工。</t>
  </si>
  <si>
    <t>单海山</t>
  </si>
  <si>
    <r>
      <rPr>
        <b/>
        <sz val="18"/>
        <rFont val="宋体"/>
        <charset val="134"/>
      </rPr>
      <t>内蒙古金时空科技有限公司</t>
    </r>
    <r>
      <rPr>
        <b/>
        <sz val="18"/>
        <rFont val="Times New Roman"/>
        <charset val="134"/>
      </rPr>
      <t>20</t>
    </r>
    <r>
      <rPr>
        <b/>
        <sz val="18"/>
        <rFont val="宋体"/>
        <charset val="134"/>
      </rPr>
      <t>万吨甲醇钠、甲醇溶液、</t>
    </r>
    <r>
      <rPr>
        <b/>
        <sz val="18"/>
        <rFont val="Times New Roman"/>
        <charset val="134"/>
      </rPr>
      <t>6</t>
    </r>
    <r>
      <rPr>
        <b/>
        <sz val="18"/>
        <rFont val="宋体"/>
        <charset val="134"/>
      </rPr>
      <t>万吨固体甲醇钠项目</t>
    </r>
  </si>
  <si>
    <r>
      <rPr>
        <sz val="18"/>
        <rFont val="宋体"/>
        <charset val="134"/>
      </rPr>
      <t>项目占地</t>
    </r>
    <r>
      <rPr>
        <sz val="18"/>
        <rFont val="Times New Roman"/>
        <charset val="134"/>
      </rPr>
      <t>59.514</t>
    </r>
    <r>
      <rPr>
        <sz val="18"/>
        <rFont val="宋体"/>
        <charset val="134"/>
      </rPr>
      <t>亩，新建办公室，</t>
    </r>
    <r>
      <rPr>
        <sz val="18"/>
        <rFont val="Times New Roman"/>
        <charset val="134"/>
      </rPr>
      <t>20</t>
    </r>
    <r>
      <rPr>
        <sz val="18"/>
        <rFont val="宋体"/>
        <charset val="134"/>
      </rPr>
      <t>万吨甲醇钠甲醇溶液装置，及相关配套设施，固体甲醇钠</t>
    </r>
    <r>
      <rPr>
        <sz val="18"/>
        <rFont val="Times New Roman"/>
        <charset val="134"/>
      </rPr>
      <t>6</t>
    </r>
    <r>
      <rPr>
        <sz val="18"/>
        <rFont val="宋体"/>
        <charset val="134"/>
      </rPr>
      <t>万吨，及相关配套设施，建筑面积约</t>
    </r>
    <r>
      <rPr>
        <sz val="18"/>
        <rFont val="Times New Roman"/>
        <charset val="134"/>
      </rPr>
      <t>8000</t>
    </r>
    <r>
      <rPr>
        <sz val="18"/>
        <rFont val="宋体"/>
        <charset val="134"/>
      </rPr>
      <t>平米，项目以外购甲醇，氢氧化钠为主要原料，经过溶碱加热等工艺，生产甲醇钠甲醇溶液，固体甲醇钠。一期建设</t>
    </r>
    <r>
      <rPr>
        <sz val="18"/>
        <rFont val="Times New Roman"/>
        <charset val="134"/>
      </rPr>
      <t>6</t>
    </r>
    <r>
      <rPr>
        <sz val="18"/>
        <rFont val="宋体"/>
        <charset val="134"/>
      </rPr>
      <t>万吨甲醇钠甲醇溶液，深加工一万吨固体甲醇钠。二期建设</t>
    </r>
    <r>
      <rPr>
        <sz val="18"/>
        <rFont val="Times New Roman"/>
        <charset val="134"/>
      </rPr>
      <t>14</t>
    </r>
    <r>
      <rPr>
        <sz val="18"/>
        <rFont val="宋体"/>
        <charset val="134"/>
      </rPr>
      <t>万吨甲醇钠甲醇溶液，深加工</t>
    </r>
    <r>
      <rPr>
        <sz val="18"/>
        <rFont val="Times New Roman"/>
        <charset val="134"/>
      </rPr>
      <t>5</t>
    </r>
    <r>
      <rPr>
        <sz val="18"/>
        <rFont val="宋体"/>
        <charset val="134"/>
      </rPr>
      <t>万吨固体甲醇钠。项目建成后年产甲醇钠甲醇溶液</t>
    </r>
    <r>
      <rPr>
        <sz val="18"/>
        <rFont val="Times New Roman"/>
        <charset val="134"/>
      </rPr>
      <t>20</t>
    </r>
    <r>
      <rPr>
        <sz val="18"/>
        <rFont val="宋体"/>
        <charset val="134"/>
      </rPr>
      <t>万吨固体甲醇钠</t>
    </r>
    <r>
      <rPr>
        <sz val="18"/>
        <rFont val="Times New Roman"/>
        <charset val="134"/>
      </rPr>
      <t>6</t>
    </r>
    <r>
      <rPr>
        <sz val="18"/>
        <rFont val="宋体"/>
        <charset val="134"/>
      </rPr>
      <t>万吨。</t>
    </r>
  </si>
  <si>
    <t>2019-150621-26-03-014934</t>
  </si>
  <si>
    <t>内蒙古金时空科技有限公司</t>
  </si>
  <si>
    <t>MA0Q94HM9150621001</t>
  </si>
  <si>
    <t>预计7.30号完成</t>
  </si>
  <si>
    <t>该项目已重新确定投资方，8月初赴园区进行了实地考察，目前正在洽谈合作及贷款事宜。</t>
  </si>
  <si>
    <t>该项目暂停实施，存在资金短缺以及股东纠纷等问题，目前正在重新确定投资方</t>
  </si>
  <si>
    <t>张伟</t>
  </si>
  <si>
    <r>
      <rPr>
        <b/>
        <sz val="18"/>
        <rFont val="宋体"/>
        <charset val="134"/>
      </rPr>
      <t>内蒙古蒙泰集团有限公司年产</t>
    </r>
    <r>
      <rPr>
        <b/>
        <sz val="18"/>
        <rFont val="Times New Roman"/>
        <charset val="134"/>
      </rPr>
      <t>20</t>
    </r>
    <r>
      <rPr>
        <b/>
        <sz val="18"/>
        <rFont val="宋体"/>
        <charset val="134"/>
      </rPr>
      <t>万吨中高端新型铝合金项目</t>
    </r>
  </si>
  <si>
    <r>
      <rPr>
        <sz val="18"/>
        <rFont val="宋体"/>
        <charset val="134"/>
      </rPr>
      <t>本项目占地面积约</t>
    </r>
    <r>
      <rPr>
        <sz val="18"/>
        <rFont val="Times New Roman"/>
        <charset val="134"/>
      </rPr>
      <t>430</t>
    </r>
    <r>
      <rPr>
        <sz val="18"/>
        <rFont val="宋体"/>
        <charset val="134"/>
      </rPr>
      <t>亩，建筑面积</t>
    </r>
    <r>
      <rPr>
        <sz val="18"/>
        <rFont val="Times New Roman"/>
        <charset val="134"/>
      </rPr>
      <t>100000</t>
    </r>
    <r>
      <rPr>
        <sz val="18"/>
        <rFont val="宋体"/>
        <charset val="134"/>
      </rPr>
      <t>平方米，建设</t>
    </r>
    <r>
      <rPr>
        <sz val="18"/>
        <rFont val="Times New Roman"/>
        <charset val="134"/>
      </rPr>
      <t>8</t>
    </r>
    <r>
      <rPr>
        <sz val="18"/>
        <rFont val="宋体"/>
        <charset val="134"/>
      </rPr>
      <t>条变形铝合金熔铸生产线及公辅设施。项目以电解铝液为原料，采用的先进电解铝液配料、熔炼、铝熔体处理、铸造及均热等熔铸技术，通过国际先进的生产设备，用于制造高端市场的电子产品、汽车、轨道交通及航空航天等领域的高端铸坯。项目建成后年产高新铝合金材料</t>
    </r>
    <r>
      <rPr>
        <sz val="18"/>
        <rFont val="Times New Roman"/>
        <charset val="134"/>
      </rPr>
      <t>20</t>
    </r>
    <r>
      <rPr>
        <sz val="18"/>
        <rFont val="宋体"/>
        <charset val="134"/>
      </rPr>
      <t>万吨。</t>
    </r>
  </si>
  <si>
    <t>内蒙古蒙泰集团有限公司</t>
  </si>
  <si>
    <t>202004</t>
  </si>
  <si>
    <t>MA0QAJN70150621201</t>
  </si>
  <si>
    <t>该项目新建仓库主体结构已完工，正在空压站、实验室、危废库、配电室、水泵站二次结构施工，计划9月底完工。</t>
  </si>
  <si>
    <t>张小平</t>
  </si>
  <si>
    <r>
      <rPr>
        <b/>
        <sz val="18"/>
        <rFont val="宋体"/>
        <charset val="134"/>
      </rPr>
      <t>★鄂尔多斯市中轩生化股份有限公司</t>
    </r>
    <r>
      <rPr>
        <b/>
        <sz val="18"/>
        <rFont val="Times New Roman"/>
        <charset val="134"/>
      </rPr>
      <t>4</t>
    </r>
    <r>
      <rPr>
        <b/>
        <sz val="18"/>
        <rFont val="宋体"/>
        <charset val="134"/>
      </rPr>
      <t>万吨</t>
    </r>
    <r>
      <rPr>
        <b/>
        <sz val="18"/>
        <rFont val="Times New Roman"/>
        <charset val="134"/>
      </rPr>
      <t>/</t>
    </r>
    <r>
      <rPr>
        <b/>
        <sz val="18"/>
        <rFont val="宋体"/>
        <charset val="134"/>
      </rPr>
      <t>年赤藓糖醇项目</t>
    </r>
  </si>
  <si>
    <r>
      <rPr>
        <sz val="18"/>
        <rFont val="宋体"/>
        <charset val="134"/>
      </rPr>
      <t>以淀粉液化糖液为原料，年生产</t>
    </r>
    <r>
      <rPr>
        <sz val="18"/>
        <rFont val="Times New Roman"/>
        <charset val="134"/>
      </rPr>
      <t>4</t>
    </r>
    <r>
      <rPr>
        <sz val="18"/>
        <rFont val="宋体"/>
        <charset val="134"/>
      </rPr>
      <t>万吨赤藓糖醇，进一步提升本地区农产品原料附加值，预计达产后年营业收入</t>
    </r>
    <r>
      <rPr>
        <sz val="18"/>
        <rFont val="Times New Roman"/>
        <charset val="134"/>
      </rPr>
      <t>10</t>
    </r>
    <r>
      <rPr>
        <sz val="18"/>
        <rFont val="宋体"/>
        <charset val="134"/>
      </rPr>
      <t>亿元，实现利税</t>
    </r>
    <r>
      <rPr>
        <sz val="18"/>
        <rFont val="Times New Roman"/>
        <charset val="134"/>
      </rPr>
      <t>2.3</t>
    </r>
    <r>
      <rPr>
        <sz val="18"/>
        <rFont val="宋体"/>
        <charset val="134"/>
      </rPr>
      <t>亿元，新增就业</t>
    </r>
    <r>
      <rPr>
        <sz val="18"/>
        <rFont val="Times New Roman"/>
        <charset val="134"/>
      </rPr>
      <t>130</t>
    </r>
    <r>
      <rPr>
        <sz val="18"/>
        <rFont val="宋体"/>
        <charset val="134"/>
      </rPr>
      <t>人。</t>
    </r>
  </si>
  <si>
    <t>2102-150621-07-05-692732</t>
  </si>
  <si>
    <t>鄂尔多斯市中轩生化股份有限公司</t>
  </si>
  <si>
    <t>202111</t>
  </si>
  <si>
    <t>699491826150621109</t>
  </si>
  <si>
    <t>主厂房及附属设施、主要设备全部完工</t>
  </si>
  <si>
    <t>该项目原有厂房一条生产线已完成部分设备安装，另一条生产线新建厂房正在基础施工，预计12月全部完工投产。</t>
  </si>
  <si>
    <t>王明海</t>
  </si>
  <si>
    <t>内蒙古安特威盾防水科技有限公司防水材料生产建设项目</t>
  </si>
  <si>
    <r>
      <rPr>
        <sz val="18"/>
        <rFont val="Times New Roman"/>
        <charset val="134"/>
      </rPr>
      <t>8000</t>
    </r>
    <r>
      <rPr>
        <sz val="18"/>
        <rFont val="宋体"/>
        <charset val="134"/>
      </rPr>
      <t>吨水性防水涂料、</t>
    </r>
    <r>
      <rPr>
        <sz val="18"/>
        <rFont val="Times New Roman"/>
        <charset val="134"/>
      </rPr>
      <t>1000</t>
    </r>
    <r>
      <rPr>
        <sz val="18"/>
        <rFont val="宋体"/>
        <charset val="134"/>
      </rPr>
      <t>万平方米高分子自粘胶膜（</t>
    </r>
    <r>
      <rPr>
        <sz val="18"/>
        <rFont val="Times New Roman"/>
        <charset val="134"/>
      </rPr>
      <t>HDPE</t>
    </r>
    <r>
      <rPr>
        <sz val="18"/>
        <rFont val="宋体"/>
        <charset val="134"/>
      </rPr>
      <t>）防水卷材、</t>
    </r>
    <r>
      <rPr>
        <sz val="18"/>
        <rFont val="Times New Roman"/>
        <charset val="134"/>
      </rPr>
      <t>2000</t>
    </r>
    <r>
      <rPr>
        <sz val="18"/>
        <rFont val="宋体"/>
        <charset val="134"/>
      </rPr>
      <t>吨沥青储存罐、</t>
    </r>
    <r>
      <rPr>
        <sz val="18"/>
        <rFont val="Times New Roman"/>
        <charset val="134"/>
      </rPr>
      <t>4000</t>
    </r>
    <r>
      <rPr>
        <sz val="18"/>
        <rFont val="宋体"/>
        <charset val="134"/>
      </rPr>
      <t>万平米长丝聚酯布</t>
    </r>
  </si>
  <si>
    <t>2104-150621-07-01-211220</t>
  </si>
  <si>
    <t>内蒙古安特威盾防水科技有限公司</t>
  </si>
  <si>
    <t>暂未签订主体施工合同，预计9月签订，合同签订后提交入库申请。</t>
  </si>
  <si>
    <t>该项目正在围墙、土建施工。</t>
  </si>
  <si>
    <t>安全预评价预计4月15日左右编制完成</t>
  </si>
  <si>
    <t>高永刚</t>
  </si>
  <si>
    <t>15894965474
13904721324
13722193110</t>
  </si>
  <si>
    <r>
      <rPr>
        <b/>
        <sz val="18"/>
        <rFont val="宋体"/>
        <charset val="134"/>
      </rPr>
      <t>内蒙古金诚铝业装饰有限公司年产</t>
    </r>
    <r>
      <rPr>
        <b/>
        <sz val="18"/>
        <rFont val="Times New Roman"/>
        <charset val="134"/>
      </rPr>
      <t>30</t>
    </r>
    <r>
      <rPr>
        <b/>
        <sz val="18"/>
        <rFont val="宋体"/>
        <charset val="134"/>
      </rPr>
      <t>万平方米铝单板项目</t>
    </r>
  </si>
  <si>
    <r>
      <rPr>
        <sz val="18"/>
        <rFont val="宋体"/>
        <charset val="134"/>
      </rPr>
      <t>该项目租赁鄂尔多斯市兴成建筑节能材料制造有限责任公司现有厂房和办公楼，对办公楼进行加固维护，改造原有厂房建设喷涂车间，机加工车间等，同时建设污水处理循环池和沉淀池等配套环保设施。项目以外购铝卷及氟碳油性漆为原料，购置生产设备，经开料、折弯、焊接、前处理、挂件、喷底漆、喷面漆、流平、固化等一系列洛化工艺处理后，加工制成适用于装配式建筑的部品化铝单板建材。项目建成后年产铝单板</t>
    </r>
    <r>
      <rPr>
        <sz val="18"/>
        <rFont val="Times New Roman"/>
        <charset val="134"/>
      </rPr>
      <t>30</t>
    </r>
    <r>
      <rPr>
        <sz val="18"/>
        <rFont val="宋体"/>
        <charset val="134"/>
      </rPr>
      <t>万平方米。</t>
    </r>
  </si>
  <si>
    <t>2209-150621-04-01-103686</t>
  </si>
  <si>
    <r>
      <rPr>
        <sz val="18"/>
        <rFont val="Times New Roman"/>
        <charset val="134"/>
      </rPr>
      <t>4</t>
    </r>
    <r>
      <rPr>
        <sz val="18"/>
        <rFont val="宋体"/>
        <charset val="134"/>
      </rPr>
      <t>月</t>
    </r>
    <r>
      <rPr>
        <sz val="18"/>
        <rFont val="Times New Roman"/>
        <charset val="134"/>
      </rPr>
      <t>1</t>
    </r>
    <r>
      <rPr>
        <sz val="18"/>
        <rFont val="宋体"/>
        <charset val="134"/>
      </rPr>
      <t>日已建成一条喷涂线</t>
    </r>
    <r>
      <rPr>
        <sz val="18"/>
        <rFont val="Times New Roman"/>
        <charset val="134"/>
      </rPr>
      <t xml:space="preserve"> </t>
    </r>
    <r>
      <rPr>
        <sz val="18"/>
        <rFont val="宋体"/>
        <charset val="134"/>
      </rPr>
      <t>一条钣金线</t>
    </r>
  </si>
  <si>
    <r>
      <rPr>
        <b/>
        <sz val="18"/>
        <rFont val="宋体"/>
        <charset val="134"/>
      </rPr>
      <t>当前设备发票不够总投资</t>
    </r>
    <r>
      <rPr>
        <sz val="18"/>
        <rFont val="Times New Roman"/>
        <charset val="134"/>
      </rPr>
      <t>10%</t>
    </r>
    <r>
      <rPr>
        <sz val="18"/>
        <rFont val="宋体"/>
        <charset val="134"/>
      </rPr>
      <t>，无法办理入库</t>
    </r>
  </si>
  <si>
    <t>该项目已安装完成一条生产线，正在设备调试；第二条生产线设备已到货，预计8月底完成安装。</t>
  </si>
  <si>
    <t>租赁厂房不涉及新建</t>
  </si>
  <si>
    <t>安全预评价、设施设计已完成，等待竣工验收</t>
  </si>
  <si>
    <t>杨鹏云</t>
  </si>
  <si>
    <t>内蒙古西部石英砂有限公司用于光伏玻璃生产、高纯石英砂加工项目</t>
  </si>
  <si>
    <r>
      <rPr>
        <sz val="18"/>
        <rFont val="宋体"/>
        <charset val="134"/>
      </rPr>
      <t>建设年产</t>
    </r>
    <r>
      <rPr>
        <sz val="18"/>
        <rFont val="Times New Roman"/>
        <charset val="134"/>
      </rPr>
      <t>30</t>
    </r>
    <r>
      <rPr>
        <sz val="18"/>
        <rFont val="宋体"/>
        <charset val="134"/>
      </rPr>
      <t>万吨高纯石英砂项目，采用石英砂矿原料，筛分、脱泥、水力分级、除铁、脱水、尾泥浓缩压滤的工艺。主要建设分级系统，脱泥系统、除铁系统、脱泥浓缩系统。建设生产车间、成品仓库、办公室、生活区及生活配套设施等。用地规模</t>
    </r>
    <r>
      <rPr>
        <sz val="18"/>
        <rFont val="Times New Roman"/>
        <charset val="134"/>
      </rPr>
      <t>22000</t>
    </r>
    <r>
      <rPr>
        <sz val="18"/>
        <rFont val="宋体"/>
        <charset val="134"/>
      </rPr>
      <t>㎡（合</t>
    </r>
    <r>
      <rPr>
        <sz val="18"/>
        <rFont val="Times New Roman"/>
        <charset val="134"/>
      </rPr>
      <t>33</t>
    </r>
    <r>
      <rPr>
        <sz val="18"/>
        <rFont val="宋体"/>
        <charset val="134"/>
      </rPr>
      <t>亩）</t>
    </r>
  </si>
  <si>
    <t>2103-150621-07-01-938374</t>
  </si>
  <si>
    <t>内蒙古西部石英砂有限公司</t>
  </si>
  <si>
    <t>达拉特旗风水梁镇风水梁工业园区牛油厂南、工业路东侧。</t>
  </si>
  <si>
    <t>202209</t>
  </si>
  <si>
    <t>MA13UHJC0150621201</t>
  </si>
  <si>
    <r>
      <rPr>
        <sz val="18"/>
        <rFont val="Times New Roman"/>
        <charset val="134"/>
      </rPr>
      <t>2023</t>
    </r>
    <r>
      <rPr>
        <sz val="18"/>
        <rFont val="宋体"/>
        <charset val="134"/>
      </rPr>
      <t>年</t>
    </r>
    <r>
      <rPr>
        <sz val="18"/>
        <rFont val="Times New Roman"/>
        <charset val="134"/>
      </rPr>
      <t>5</t>
    </r>
    <r>
      <rPr>
        <sz val="18"/>
        <rFont val="宋体"/>
        <charset val="134"/>
      </rPr>
      <t>月</t>
    </r>
    <r>
      <rPr>
        <sz val="18"/>
        <rFont val="Times New Roman"/>
        <charset val="134"/>
      </rPr>
      <t>30</t>
    </r>
    <r>
      <rPr>
        <sz val="18"/>
        <rFont val="宋体"/>
        <charset val="134"/>
      </rPr>
      <t>日</t>
    </r>
  </si>
  <si>
    <t>该项目厂房已建成，正在设备安装与调试，预计10月完工。</t>
  </si>
  <si>
    <t>陈如姚</t>
  </si>
  <si>
    <r>
      <rPr>
        <b/>
        <sz val="18"/>
        <rFont val="宋体"/>
        <charset val="134"/>
      </rPr>
      <t>内蒙古苏德环保科技有限公司</t>
    </r>
    <r>
      <rPr>
        <b/>
        <sz val="18"/>
        <rFont val="Times New Roman"/>
        <charset val="134"/>
      </rPr>
      <t>20</t>
    </r>
    <r>
      <rPr>
        <b/>
        <sz val="18"/>
        <rFont val="宋体"/>
        <charset val="134"/>
      </rPr>
      <t>万吨杂盐资源化利用项目</t>
    </r>
  </si>
  <si>
    <r>
      <rPr>
        <sz val="18"/>
        <rFont val="宋体"/>
        <charset val="134"/>
      </rPr>
      <t>项目占地</t>
    </r>
    <r>
      <rPr>
        <sz val="18"/>
        <rFont val="Times New Roman"/>
        <charset val="134"/>
      </rPr>
      <t>145</t>
    </r>
    <r>
      <rPr>
        <sz val="18"/>
        <rFont val="宋体"/>
        <charset val="134"/>
      </rPr>
      <t>亩，以回收来的杂盐和达拉特旗三垧梁工业园区的浓盐水为原料，以膜处理蒸发结晶工艺为主，采用</t>
    </r>
    <r>
      <rPr>
        <sz val="18"/>
        <rFont val="Times New Roman"/>
        <charset val="134"/>
      </rPr>
      <t>MVR</t>
    </r>
    <r>
      <rPr>
        <sz val="18"/>
        <rFont val="宋体"/>
        <charset val="134"/>
      </rPr>
      <t>蒸发技术、纳滤膜技术和低温干化技术生产。项目建成后，年处理</t>
    </r>
    <r>
      <rPr>
        <sz val="18"/>
        <rFont val="Times New Roman"/>
        <charset val="134"/>
      </rPr>
      <t>20</t>
    </r>
    <r>
      <rPr>
        <sz val="18"/>
        <rFont val="宋体"/>
        <charset val="134"/>
      </rPr>
      <t>万吨浓盐水及杂盐。主要建设厂房及其配套的附属工程。</t>
    </r>
  </si>
  <si>
    <t>2018-150621-42-03-008439</t>
  </si>
  <si>
    <t>MA0PT1E42150621001</t>
  </si>
  <si>
    <t>该项目7.4万吨浓盐水生产线已投产，12.6万吨固体杂盐生产线年考虑周围固体杂盐处置量，计划分期实施。</t>
  </si>
  <si>
    <t>内蒙古恒星化学有限公司二期氟硅材料绿色循环产业链项目</t>
  </si>
  <si>
    <t>6万吨/年高纯度工业硅配套余热发电及环保设施；1.3万吨/年一期有机硅项目的副产物综合利用；6万吨/年硅油；1.5万吨/年光伏胶；2万吨/年三氯氢硅及硅烷偶联剂；3000吨/年硅树脂等氟硅材料。</t>
  </si>
  <si>
    <t>河南</t>
  </si>
  <si>
    <t>下游市场价格低迷</t>
  </si>
  <si>
    <t>受有机硅下游价格低迷影响，项目暂缓实施。</t>
  </si>
  <si>
    <r>
      <rPr>
        <b/>
        <sz val="18"/>
        <rFont val="Times New Roman"/>
        <charset val="134"/>
      </rPr>
      <t>1.</t>
    </r>
    <r>
      <rPr>
        <b/>
        <sz val="18"/>
        <rFont val="宋体"/>
        <charset val="134"/>
      </rPr>
      <t>立项</t>
    </r>
    <r>
      <rPr>
        <b/>
        <sz val="18"/>
        <rFont val="Times New Roman"/>
        <charset val="134"/>
      </rPr>
      <t xml:space="preserve">
2.</t>
    </r>
    <r>
      <rPr>
        <b/>
        <sz val="18"/>
        <rFont val="宋体"/>
        <charset val="134"/>
      </rPr>
      <t>能评</t>
    </r>
    <r>
      <rPr>
        <b/>
        <sz val="18"/>
        <rFont val="Times New Roman"/>
        <charset val="134"/>
      </rPr>
      <t xml:space="preserve">
3.</t>
    </r>
    <r>
      <rPr>
        <b/>
        <sz val="18"/>
        <rFont val="宋体"/>
        <charset val="134"/>
      </rPr>
      <t>环评</t>
    </r>
    <r>
      <rPr>
        <b/>
        <sz val="18"/>
        <rFont val="Times New Roman"/>
        <charset val="134"/>
      </rPr>
      <t xml:space="preserve">
4.</t>
    </r>
    <r>
      <rPr>
        <b/>
        <sz val="18"/>
        <rFont val="宋体"/>
        <charset val="134"/>
      </rPr>
      <t>取水许可</t>
    </r>
    <r>
      <rPr>
        <b/>
        <sz val="18"/>
        <rFont val="Times New Roman"/>
        <charset val="134"/>
      </rPr>
      <t xml:space="preserve">
5.</t>
    </r>
    <r>
      <rPr>
        <b/>
        <sz val="18"/>
        <rFont val="宋体"/>
        <charset val="134"/>
      </rPr>
      <t>林地占用</t>
    </r>
    <r>
      <rPr>
        <b/>
        <sz val="18"/>
        <rFont val="Times New Roman"/>
        <charset val="134"/>
      </rPr>
      <t xml:space="preserve">
6.</t>
    </r>
    <r>
      <rPr>
        <b/>
        <sz val="18"/>
        <rFont val="宋体"/>
        <charset val="134"/>
      </rPr>
      <t>草地占用</t>
    </r>
    <r>
      <rPr>
        <b/>
        <sz val="18"/>
        <rFont val="Times New Roman"/>
        <charset val="134"/>
      </rPr>
      <t xml:space="preserve">
7.</t>
    </r>
    <r>
      <rPr>
        <b/>
        <sz val="18"/>
        <rFont val="宋体"/>
        <charset val="134"/>
      </rPr>
      <t>建设用地</t>
    </r>
    <r>
      <rPr>
        <b/>
        <sz val="18"/>
        <rFont val="Times New Roman"/>
        <charset val="134"/>
      </rPr>
      <t xml:space="preserve">
8.</t>
    </r>
    <r>
      <rPr>
        <b/>
        <sz val="18"/>
        <rFont val="宋体"/>
        <charset val="134"/>
      </rPr>
      <t>土地供应</t>
    </r>
  </si>
  <si>
    <t>正在对接项目准入</t>
  </si>
  <si>
    <t>待土地核实后确定</t>
  </si>
  <si>
    <t>贾佳乐17737712566</t>
  </si>
  <si>
    <t>内蒙古恒星新能源有限公司年产5000万公里超精细金刚线建设项目</t>
  </si>
  <si>
    <t>项目建筑面积108414㎡，主要建设办公楼、综合楼、生产主车间、原料库、成品库等及其它配套辅助设施，项目以外购金刚石及钢丝为原料，经过电镀工艺，生产金刚线系列产品，项目建成后可实现年产5000万公里超精细金刚线规模</t>
  </si>
  <si>
    <t>2212-150621-04-01-964253</t>
  </si>
  <si>
    <t>内蒙古恒星新能源有限公司</t>
  </si>
  <si>
    <t>需与二期氟硅材料项目同步实施</t>
  </si>
  <si>
    <t>目前项目可研初稿已编制完成，项目单位正在审查数据内容；公司计划与二期氟硅材料绿色循环产业链项目同步实施。</t>
  </si>
  <si>
    <r>
      <rPr>
        <b/>
        <sz val="18"/>
        <rFont val="Times New Roman"/>
        <charset val="134"/>
      </rPr>
      <t>1.</t>
    </r>
    <r>
      <rPr>
        <b/>
        <sz val="18"/>
        <rFont val="宋体"/>
        <charset val="134"/>
      </rPr>
      <t>立项</t>
    </r>
    <r>
      <rPr>
        <b/>
        <sz val="18"/>
        <rFont val="Times New Roman"/>
        <charset val="134"/>
      </rPr>
      <t xml:space="preserve">
2</t>
    </r>
    <r>
      <rPr>
        <b/>
        <sz val="18"/>
        <rFont val="宋体"/>
        <charset val="134"/>
      </rPr>
      <t>能评</t>
    </r>
    <r>
      <rPr>
        <b/>
        <sz val="18"/>
        <rFont val="Times New Roman"/>
        <charset val="134"/>
      </rPr>
      <t xml:space="preserve">
3.</t>
    </r>
    <r>
      <rPr>
        <b/>
        <sz val="18"/>
        <rFont val="宋体"/>
        <charset val="134"/>
      </rPr>
      <t>环评</t>
    </r>
    <r>
      <rPr>
        <b/>
        <sz val="18"/>
        <rFont val="Times New Roman"/>
        <charset val="134"/>
      </rPr>
      <t xml:space="preserve">
4.</t>
    </r>
    <r>
      <rPr>
        <b/>
        <sz val="18"/>
        <rFont val="宋体"/>
        <charset val="134"/>
      </rPr>
      <t>取水许可</t>
    </r>
    <r>
      <rPr>
        <b/>
        <sz val="18"/>
        <rFont val="Times New Roman"/>
        <charset val="134"/>
      </rPr>
      <t xml:space="preserve">
5.</t>
    </r>
    <r>
      <rPr>
        <b/>
        <sz val="18"/>
        <rFont val="宋体"/>
        <charset val="134"/>
      </rPr>
      <t>土地供应</t>
    </r>
  </si>
  <si>
    <t>正在投资决策</t>
  </si>
  <si>
    <t>正在投资决策，暂未编制水资源论证报告</t>
  </si>
  <si>
    <t>原计划2月11日签订成交确认书，已流拍</t>
  </si>
  <si>
    <t>贾佳乐</t>
  </si>
  <si>
    <t>云小平</t>
  </si>
  <si>
    <t>冯永平</t>
  </si>
  <si>
    <t>达拉特经济开发区铁路专用线</t>
  </si>
  <si>
    <t>新建铁路铺轨里程10.04公里，煤炭卸车场设到发线3条，预留煤炭万吨装车线1条，建设万吨筒仓3个。</t>
  </si>
  <si>
    <t>内蒙古蒙通铁路有限公司</t>
  </si>
  <si>
    <t>交通</t>
  </si>
  <si>
    <t>2025年</t>
  </si>
  <si>
    <t>未完成集团公司内部立项</t>
  </si>
  <si>
    <r>
      <rPr>
        <b/>
        <sz val="18"/>
        <rFont val="Times New Roman"/>
        <charset val="134"/>
      </rPr>
      <t>1.</t>
    </r>
    <r>
      <rPr>
        <b/>
        <sz val="18"/>
        <rFont val="宋体"/>
        <charset val="134"/>
      </rPr>
      <t>立项</t>
    </r>
    <r>
      <rPr>
        <b/>
        <sz val="18"/>
        <rFont val="Times New Roman"/>
        <charset val="134"/>
      </rPr>
      <t xml:space="preserve">
2.</t>
    </r>
    <r>
      <rPr>
        <b/>
        <sz val="18"/>
        <rFont val="宋体"/>
        <charset val="134"/>
      </rPr>
      <t>环评</t>
    </r>
    <r>
      <rPr>
        <b/>
        <sz val="18"/>
        <rFont val="Times New Roman"/>
        <charset val="134"/>
      </rPr>
      <t xml:space="preserve">
3.</t>
    </r>
    <r>
      <rPr>
        <b/>
        <sz val="18"/>
        <rFont val="宋体"/>
        <charset val="134"/>
      </rPr>
      <t>水土保持</t>
    </r>
    <r>
      <rPr>
        <b/>
        <sz val="18"/>
        <rFont val="Times New Roman"/>
        <charset val="134"/>
      </rPr>
      <t xml:space="preserve">
4.</t>
    </r>
    <r>
      <rPr>
        <b/>
        <sz val="18"/>
        <rFont val="宋体"/>
        <charset val="134"/>
      </rPr>
      <t>取水许可</t>
    </r>
    <r>
      <rPr>
        <b/>
        <sz val="18"/>
        <rFont val="Times New Roman"/>
        <charset val="134"/>
      </rPr>
      <t xml:space="preserve">
5.</t>
    </r>
    <r>
      <rPr>
        <b/>
        <sz val="18"/>
        <rFont val="宋体"/>
        <charset val="134"/>
      </rPr>
      <t>林地占用</t>
    </r>
    <r>
      <rPr>
        <b/>
        <sz val="18"/>
        <rFont val="Times New Roman"/>
        <charset val="134"/>
      </rPr>
      <t xml:space="preserve">
6.</t>
    </r>
    <r>
      <rPr>
        <b/>
        <sz val="18"/>
        <rFont val="宋体"/>
        <charset val="134"/>
      </rPr>
      <t>草地占用</t>
    </r>
    <r>
      <rPr>
        <b/>
        <sz val="18"/>
        <rFont val="Times New Roman"/>
        <charset val="134"/>
      </rPr>
      <t xml:space="preserve">
7.</t>
    </r>
    <r>
      <rPr>
        <b/>
        <sz val="18"/>
        <rFont val="宋体"/>
        <charset val="134"/>
      </rPr>
      <t>建设用地</t>
    </r>
    <r>
      <rPr>
        <b/>
        <sz val="18"/>
        <rFont val="Times New Roman"/>
        <charset val="134"/>
      </rPr>
      <t xml:space="preserve">
8.</t>
    </r>
    <r>
      <rPr>
        <b/>
        <sz val="18"/>
        <rFont val="宋体"/>
        <charset val="134"/>
      </rPr>
      <t>土地供应</t>
    </r>
  </si>
  <si>
    <t>正在企业内部立项</t>
  </si>
  <si>
    <t>未核准，不具备办理条件</t>
  </si>
  <si>
    <r>
      <rPr>
        <sz val="18"/>
        <rFont val="宋体"/>
        <charset val="134"/>
      </rPr>
      <t>张涛</t>
    </r>
    <r>
      <rPr>
        <sz val="18"/>
        <rFont val="Times New Roman"/>
        <charset val="134"/>
      </rPr>
      <t xml:space="preserve">
13964911906</t>
    </r>
  </si>
  <si>
    <t>达拉特旗东磊金属制品有限责任公司废弃物综合利用水泥制品建设项目</t>
  </si>
  <si>
    <r>
      <rPr>
        <sz val="18"/>
        <rFont val="宋体"/>
        <charset val="134"/>
      </rPr>
      <t>该项目建筑面积</t>
    </r>
    <r>
      <rPr>
        <sz val="18"/>
        <rFont val="Times New Roman"/>
        <charset val="134"/>
      </rPr>
      <t>5000</t>
    </r>
    <r>
      <rPr>
        <sz val="18"/>
        <rFont val="宋体"/>
        <charset val="134"/>
      </rPr>
      <t>平方米，建设车间、厂房、材料库及其他相关配套辅助设施。以外购固体废物、水泥、粉煤灰、砂子、电石泥、等为原料，经过破碎、搅拌、压制、蒸养、码垛等工艺，生产水泥管桩、电杆、挡墙板、各种环保砖、透水砖、</t>
    </r>
    <r>
      <rPr>
        <sz val="18"/>
        <rFont val="Times New Roman"/>
        <charset val="134"/>
      </rPr>
      <t>PC</t>
    </r>
    <r>
      <rPr>
        <sz val="18"/>
        <rFont val="宋体"/>
        <charset val="134"/>
      </rPr>
      <t>砖、砌块砖、植草砖等。建成后生产各种砖</t>
    </r>
    <r>
      <rPr>
        <sz val="18"/>
        <rFont val="Times New Roman"/>
        <charset val="134"/>
      </rPr>
      <t>100</t>
    </r>
    <r>
      <rPr>
        <sz val="18"/>
        <rFont val="宋体"/>
        <charset val="134"/>
      </rPr>
      <t>万平方米，管桩</t>
    </r>
    <r>
      <rPr>
        <sz val="18"/>
        <rFont val="Times New Roman"/>
        <charset val="134"/>
      </rPr>
      <t>10</t>
    </r>
    <r>
      <rPr>
        <sz val="18"/>
        <rFont val="宋体"/>
        <charset val="134"/>
      </rPr>
      <t>万米，保温材料</t>
    </r>
    <r>
      <rPr>
        <sz val="18"/>
        <rFont val="Times New Roman"/>
        <charset val="134"/>
      </rPr>
      <t>3</t>
    </r>
    <r>
      <rPr>
        <sz val="18"/>
        <rFont val="宋体"/>
        <charset val="134"/>
      </rPr>
      <t>万立方米。</t>
    </r>
  </si>
  <si>
    <t>2209-150621-04-01-696148</t>
  </si>
  <si>
    <t>达拉特旗东磊金属制品有限责任公司</t>
  </si>
  <si>
    <t>安全预评价报告未报送。</t>
  </si>
  <si>
    <t>利用原有厂房、设备，目前已安装完成，正在陆续设备调试、试生产，无新增投资。</t>
  </si>
  <si>
    <t>杨平</t>
  </si>
  <si>
    <t>鄂尔多斯市旭阳电源有限公司年产2GWh储能系统集成装备制造</t>
  </si>
  <si>
    <t>该项目利用园区现有代建厂房，以外购电芯、电池、变流器等为主要辅材，经过总装装备、初次调试、整机调试、最终检验、封盖、包装、入库为工艺流程，主要生产储能系统集成装备，项目建成后年产能2GWh储能系统集成装备。</t>
  </si>
  <si>
    <t>删除</t>
  </si>
  <si>
    <t>安徽省</t>
  </si>
  <si>
    <t>2211-150621-04-05-451458</t>
  </si>
  <si>
    <t>阳光新能源开发股份有限公司</t>
  </si>
  <si>
    <t>项目拟配套建设光伏发电项目，用项目产生绿电来作为项目储能的电源，目前光伏电站所需要的光伏指标无法落实，项目暂缓推进。</t>
  </si>
  <si>
    <t>因光伏指标无法落实，项目不再实施。</t>
  </si>
  <si>
    <t>三同时手续未编制</t>
  </si>
  <si>
    <t>张舒翔</t>
  </si>
  <si>
    <t>内蒙古蒙海能源有限公司年产销36万吨新能源液体燃料项目</t>
  </si>
  <si>
    <r>
      <rPr>
        <sz val="18"/>
        <rFont val="宋体"/>
        <charset val="134"/>
      </rPr>
      <t>建设</t>
    </r>
    <r>
      <rPr>
        <sz val="18"/>
        <rFont val="Times New Roman"/>
        <charset val="134"/>
      </rPr>
      <t>36</t>
    </r>
    <r>
      <rPr>
        <sz val="18"/>
        <rFont val="宋体"/>
        <charset val="134"/>
      </rPr>
      <t>万吨年产销新能源环保生物液体燃料，项目占地</t>
    </r>
    <r>
      <rPr>
        <sz val="18"/>
        <rFont val="Times New Roman"/>
        <charset val="134"/>
      </rPr>
      <t>24866.79</t>
    </r>
    <r>
      <rPr>
        <sz val="18"/>
        <rFont val="宋体"/>
        <charset val="134"/>
      </rPr>
      <t>㎡，建设面积</t>
    </r>
    <r>
      <rPr>
        <sz val="18"/>
        <rFont val="Times New Roman"/>
        <charset val="134"/>
      </rPr>
      <t>1350</t>
    </r>
    <r>
      <rPr>
        <sz val="18"/>
        <rFont val="宋体"/>
        <charset val="134"/>
      </rPr>
      <t>㎡，合</t>
    </r>
    <r>
      <rPr>
        <sz val="18"/>
        <rFont val="Times New Roman"/>
        <charset val="134"/>
      </rPr>
      <t>37.3</t>
    </r>
    <r>
      <rPr>
        <sz val="18"/>
        <rFont val="宋体"/>
        <charset val="134"/>
      </rPr>
      <t>亩。本项目相关的液体燃料成分为：采用加氢催柴，煤制柴油，混合芳烃，轻质煤焦油，溶剂油，燃料油，十六烷值改进剂、闪点改进剂、抗磨剂以上原料加工物理调和生产，常温常压下进行调配，无需压力容器，调和过程无三废排放</t>
    </r>
  </si>
  <si>
    <t>2020-150621-25-03-037375</t>
  </si>
  <si>
    <t>内蒙古蒙海能源有限公司</t>
  </si>
  <si>
    <t>202106</t>
  </si>
  <si>
    <t>MA0QQ7MCX150621101</t>
  </si>
  <si>
    <t>未完成施工图审查</t>
  </si>
  <si>
    <t>正在编制、修改图纸设计</t>
  </si>
  <si>
    <r>
      <rPr>
        <sz val="18"/>
        <rFont val="宋体"/>
        <charset val="134"/>
      </rPr>
      <t>内蒙古润达能源管理服务有限公司润能二号</t>
    </r>
    <r>
      <rPr>
        <sz val="18"/>
        <rFont val="Times New Roman"/>
        <charset val="134"/>
      </rPr>
      <t>110KV</t>
    </r>
    <r>
      <rPr>
        <sz val="18"/>
        <rFont val="宋体"/>
        <charset val="134"/>
      </rPr>
      <t>变电站项目</t>
    </r>
  </si>
  <si>
    <r>
      <rPr>
        <sz val="18"/>
        <rFont val="宋体"/>
        <charset val="134"/>
      </rPr>
      <t>新建一座</t>
    </r>
    <r>
      <rPr>
        <sz val="18"/>
        <rFont val="Times New Roman"/>
        <charset val="134"/>
      </rPr>
      <t>110KV</t>
    </r>
    <r>
      <rPr>
        <sz val="18"/>
        <rFont val="宋体"/>
        <charset val="134"/>
      </rPr>
      <t>变电站</t>
    </r>
  </si>
  <si>
    <t>内蒙古</t>
  </si>
  <si>
    <t>内蒙古润达能源管理服务有限公司</t>
  </si>
  <si>
    <t>城镇（含园区）基础设施</t>
  </si>
  <si>
    <t>手续办理进展影响开工建设。</t>
  </si>
  <si>
    <t>核准4项资料已完成3项，正在评审项目核准报告。</t>
  </si>
  <si>
    <r>
      <rPr>
        <sz val="18"/>
        <rFont val="Times New Roman"/>
        <charset val="134"/>
      </rPr>
      <t>1.</t>
    </r>
    <r>
      <rPr>
        <sz val="18"/>
        <rFont val="宋体"/>
        <charset val="134"/>
      </rPr>
      <t>立项；</t>
    </r>
    <r>
      <rPr>
        <sz val="18"/>
        <rFont val="Times New Roman"/>
        <charset val="134"/>
      </rPr>
      <t>2.</t>
    </r>
    <r>
      <rPr>
        <sz val="18"/>
        <rFont val="宋体"/>
        <charset val="134"/>
      </rPr>
      <t>环评；</t>
    </r>
    <r>
      <rPr>
        <sz val="18"/>
        <rFont val="Times New Roman"/>
        <charset val="134"/>
      </rPr>
      <t>3.</t>
    </r>
    <r>
      <rPr>
        <sz val="18"/>
        <rFont val="宋体"/>
        <charset val="134"/>
      </rPr>
      <t>水土保持；</t>
    </r>
    <r>
      <rPr>
        <sz val="18"/>
        <rFont val="Times New Roman"/>
        <charset val="134"/>
      </rPr>
      <t>4.</t>
    </r>
    <r>
      <rPr>
        <sz val="18"/>
        <rFont val="宋体"/>
        <charset val="134"/>
      </rPr>
      <t>取水许可；</t>
    </r>
    <r>
      <rPr>
        <sz val="18"/>
        <rFont val="Times New Roman"/>
        <charset val="134"/>
      </rPr>
      <t>5.</t>
    </r>
    <r>
      <rPr>
        <sz val="18"/>
        <rFont val="宋体"/>
        <charset val="134"/>
      </rPr>
      <t>林地；</t>
    </r>
    <r>
      <rPr>
        <sz val="18"/>
        <rFont val="Times New Roman"/>
        <charset val="134"/>
      </rPr>
      <t>6.</t>
    </r>
    <r>
      <rPr>
        <sz val="18"/>
        <rFont val="宋体"/>
        <charset val="134"/>
      </rPr>
      <t>草地；</t>
    </r>
    <r>
      <rPr>
        <sz val="18"/>
        <rFont val="Times New Roman"/>
        <charset val="134"/>
      </rPr>
      <t>7.</t>
    </r>
    <r>
      <rPr>
        <sz val="18"/>
        <rFont val="宋体"/>
        <charset val="134"/>
      </rPr>
      <t>建设用地；</t>
    </r>
    <r>
      <rPr>
        <sz val="18"/>
        <rFont val="Times New Roman"/>
        <charset val="134"/>
      </rPr>
      <t>8.</t>
    </r>
    <r>
      <rPr>
        <sz val="18"/>
        <rFont val="宋体"/>
        <charset val="134"/>
      </rPr>
      <t>土地供应</t>
    </r>
  </si>
  <si>
    <t>前置预审与选址未完成。</t>
  </si>
  <si>
    <t>初审意见于3月14日上报市自然资源局，现正在按照市局要求修改补正资料</t>
  </si>
  <si>
    <t>建设单位计划等可研编制完成后，再进行环评编制工作。</t>
  </si>
  <si>
    <t>岳文渊</t>
  </si>
  <si>
    <t>张晓云</t>
  </si>
  <si>
    <t>江苏金牛环保工程设备有限公司绿色环保产业废盐资源化循环经济综合利用项目</t>
  </si>
  <si>
    <t>30万吨废盐资源化循环经济综合利用联产30万吨/年氯碱项目，第一条总投资21亿元，总占地400亩，项目建设周期18个月，全部建成达产后，年产值可达32亿元，年利税2.8亿元，可带动就业400人。</t>
  </si>
  <si>
    <t>2303-150621-04-01-564281</t>
  </si>
  <si>
    <t>项目已备案，拟选址经三路西、中轩南，同时为消纳项目副产氯气，公司正在与滨化集团对接来园投资事宜。</t>
  </si>
  <si>
    <t>内蒙古晟能能源有限责任公司年处理60万吨工业固废综合利用项目</t>
  </si>
  <si>
    <t>总投资5071.51万元，占地30亩，项目以园区煤化工企业的固废气化渣和煤泥为原料，采用煤化工气化渣回旋冲洗工艺，制得多孔碳，产品可用于建材，如制备陶粒、水泥、墙体材料和免烧砖，也可用于土壤水体修复，还可用于制备催化剂、橡塑填料、多孔陶瓷和硅基材料等，项目年用电量为250万度，用水量为240吨，能耗874.29吨标准煤/年（当量值），能耗强度为0.46吨标准煤/万元，建成后可实现产值8400万元，利税约433万元/年。</t>
  </si>
  <si>
    <t>2304-150621-04-01-956041</t>
  </si>
  <si>
    <t>项目已备案，正在和新能洽谈项目选址及原料供应事宜。</t>
  </si>
  <si>
    <t>信义光能（香港）有限公司太阳能产业用超白玻璃生产线项目</t>
  </si>
  <si>
    <t>建设4窑16线太阳能产业用超白玻璃生产线</t>
  </si>
  <si>
    <t>信义光能（香港）有限公司</t>
  </si>
  <si>
    <t>正在洽谈投资合作事宜，需投促中心盯办。</t>
  </si>
  <si>
    <t>未签约</t>
  </si>
  <si>
    <t>刘锦旺</t>
  </si>
  <si>
    <t>纪毅</t>
  </si>
  <si>
    <t>内蒙古建亨能源有限公司煤炭分级分质清洁高效综合利用项目</t>
  </si>
  <si>
    <t>该项目建筑面积140000平方米，项目原料为低阶煤、粉煤、块煤等不同品质的煤炭资源进行清洁高效利用；建设年处理200万吨低阶煤产出专用还原剂材料约128.4万吨、燃料油约16.8万吨、富氢原料气约2.38亿Nm3，同时配套建设相应的辅助生产车间。</t>
  </si>
  <si>
    <t>内蒙古建亨能源有限公司</t>
  </si>
  <si>
    <t>根据《内蒙古自治区关于化工原料用煤分类出让的规定》“依法依规取得项目手续、合法合规经营的化工企业，均可纳入化工原料用煤的出让范围。根据职能职责，由自治区相关部门建立化工原料用煤受让范围名录。”目前需相关部门对原料用煤（低阶煤）进行受让范围明确，从而确定原料煤来源，继而进行原料煤采购招拍挂。</t>
  </si>
  <si>
    <t>已完成立项、用地预审，项目预计用地500亩，一块为已报批土地无需办理林草地、新增建设用地，另一块约300亩需办理土地报批手续。
剩余4项手续未办理：能评、环评、取水、土地供应手续。
1.已报批土地已缴纳土地出让金，正在办理规划许可手续，预计4月20日前取得土地证；另一块土地林地已报自治区，草地正在组件，预计4月15日前逐级上报。
2.能评、环评、取水手续待原料煤问题解决后办理。</t>
  </si>
  <si>
    <t>内蒙古建亨能源有限公司年产1万吨碳酸锂项目</t>
  </si>
  <si>
    <t>年产1万吨碳酸锂。</t>
  </si>
  <si>
    <t>企业未确定项目实施计划。</t>
  </si>
  <si>
    <t>2022年9月9日与旗人民政府在厦门签订投资框架协议，因项目原料需利用煤炭分级分质项目所产富氢燃气，待煤炭分级分质项目确定可以实施后，开展该项目前期手续办理工作。</t>
  </si>
  <si>
    <t>未立项</t>
  </si>
  <si>
    <t>陕西量维医药医药中间体项目</t>
  </si>
  <si>
    <t>主要生产L-3酸、生物素等，占地200亩，年产值15亿元，年利润4.5亿元。</t>
  </si>
  <si>
    <t>中伏绿能科技发展（北京）有限公司光伏支架、光伏管桩项目</t>
  </si>
  <si>
    <r>
      <rPr>
        <sz val="18"/>
        <rFont val="宋体"/>
        <charset val="134"/>
      </rPr>
      <t>建设光伏支架、光伏管桩等项目，总投资约</t>
    </r>
    <r>
      <rPr>
        <sz val="18"/>
        <rFont val="Times New Roman"/>
        <charset val="134"/>
      </rPr>
      <t>4.65</t>
    </r>
    <r>
      <rPr>
        <sz val="18"/>
        <rFont val="宋体"/>
        <charset val="134"/>
      </rPr>
      <t>亿元。项目分两期建设，一期建设年产光伏支架</t>
    </r>
    <r>
      <rPr>
        <sz val="18"/>
        <rFont val="Times New Roman"/>
        <charset val="134"/>
      </rPr>
      <t>9</t>
    </r>
    <r>
      <rPr>
        <sz val="18"/>
        <rFont val="宋体"/>
        <charset val="134"/>
      </rPr>
      <t>万吨成品，光伏管桩</t>
    </r>
    <r>
      <rPr>
        <sz val="18"/>
        <rFont val="Times New Roman"/>
        <charset val="134"/>
      </rPr>
      <t>300</t>
    </r>
    <r>
      <rPr>
        <sz val="18"/>
        <rFont val="宋体"/>
        <charset val="134"/>
      </rPr>
      <t>万米，总投资约</t>
    </r>
    <r>
      <rPr>
        <sz val="18"/>
        <rFont val="Times New Roman"/>
        <charset val="134"/>
      </rPr>
      <t>1.15</t>
    </r>
    <r>
      <rPr>
        <sz val="18"/>
        <rFont val="宋体"/>
        <charset val="134"/>
      </rPr>
      <t>亿元，占地约</t>
    </r>
    <r>
      <rPr>
        <sz val="18"/>
        <rFont val="Times New Roman"/>
        <charset val="134"/>
      </rPr>
      <t>37</t>
    </r>
    <r>
      <rPr>
        <sz val="18"/>
        <rFont val="宋体"/>
        <charset val="134"/>
      </rPr>
      <t>亩，项目建成后，项目年产值约可达</t>
    </r>
    <r>
      <rPr>
        <sz val="18"/>
        <rFont val="Times New Roman"/>
        <charset val="134"/>
      </rPr>
      <t>10.8</t>
    </r>
    <r>
      <rPr>
        <sz val="18"/>
        <rFont val="宋体"/>
        <charset val="134"/>
      </rPr>
      <t>亿元，年利税约可达</t>
    </r>
    <r>
      <rPr>
        <sz val="18"/>
        <rFont val="Times New Roman"/>
        <charset val="134"/>
      </rPr>
      <t>1.868</t>
    </r>
    <r>
      <rPr>
        <sz val="18"/>
        <rFont val="宋体"/>
        <charset val="134"/>
      </rPr>
      <t>亿元；二期建设生产稀土金属新材料、环保废物磁化物理处理循环利用设备、风电能配套塔筒设备及电力铁塔等，总投资约</t>
    </r>
    <r>
      <rPr>
        <sz val="18"/>
        <rFont val="Times New Roman"/>
        <charset val="134"/>
      </rPr>
      <t>3.5</t>
    </r>
    <r>
      <rPr>
        <sz val="18"/>
        <rFont val="宋体"/>
        <charset val="134"/>
      </rPr>
      <t>亿元。</t>
    </r>
  </si>
  <si>
    <t>正在洽谈投资合作事宜。</t>
  </si>
  <si>
    <t>王海平</t>
  </si>
  <si>
    <t>山东道普安制动材料有限公司年产5万盘碳/碳-陶瓷复合材料刹车盘项目</t>
  </si>
  <si>
    <t>山东道普安制动材料有限公司年产5万盘碳/碳-陶瓷复合材料刹车盘项目，主要应用于新能源汽车、航空制动等领域。项目总投资2.6亿元，年产值5亿元，利税2亿元。</t>
  </si>
  <si>
    <t>周海玉</t>
  </si>
  <si>
    <t>林艳霞</t>
  </si>
  <si>
    <t>内蒙古中科赛谱新材料有限公司催化剂生产项目</t>
  </si>
  <si>
    <t>公司依托荣信化工现有蒸汽、污水处理、氢气、氮气等公辅装置资源，将催化剂载体（AI2O3、氧化硅等）放进含有活性物质（或连同助催化剂）的液体中浸渍或浸泡，然后进行干燥、焙烧、活化，形成年产 2 万吨固体碱催化剂、2 万吨加氢催化剂、1 万吨分子筛吸附剂的生产能力,产品在满足荣信化工年产 30 万吨碳酸二甲酯（DMC）所需固体碱催化剂基础上，辐射西北地区煤制乙二醇生产企业及焦炉煤气脱硫分子筛吸附剂需求。</t>
  </si>
  <si>
    <t>内蒙古中科赛谱新材料有限公司</t>
  </si>
  <si>
    <t>2月25日在杭州招商推介会签署战略框架协议，已完成可研报告编制，正在注册项目公司，并开展办理立项等前期手续。
与荣信化工80万吨烯烃为配套项目，等待产量达标。</t>
  </si>
  <si>
    <t>无锡市红星化工厂有机烷基磷酸酯项目</t>
  </si>
  <si>
    <t>主要生产磷酸三乙酯265吨；磷酸三异丁酯1110吨；磷酸三丁酯620吨；磷酸三辛酯320吨；同时，副产31%盐酸为3770吨。</t>
  </si>
  <si>
    <t>已在我旗注册项目公司，计划近期赴我旗对接投资合作事宜，需投促中心盯办。</t>
  </si>
  <si>
    <t>手续不要管</t>
  </si>
  <si>
    <t>江苏德春电力科技股份有限公司、内蒙古龙源新能源发展有限公司高低压智能环保型配电开关控制设备及储能电池模组项目</t>
  </si>
  <si>
    <t>年产5万套高压智能环保型配电开关控制设备，年产2万套低压智能环保型配电开关控制设备，形成年产1.5GWh储能电池模组、实现1.5GWh以上储能系统集成的供货能力。占地约70亩，建设周期24个月，建成后年产值约可达20亿元，年利税约8000万元。项目年综合能耗约约为321吨标煤</t>
  </si>
  <si>
    <t>国电联合动力风机制造项目</t>
  </si>
  <si>
    <t>北京光大蓝天氢能合成气及无废城市打造项目</t>
  </si>
  <si>
    <t>江苏金牛环保工程设备有限公司年产30万吨废盐资源化循环经济综合利用联产30万吨/年氯碱项目</t>
  </si>
  <si>
    <t>年产30万吨烧碱、24万吨高品质氯气、0.6万吨氧气、35万吨副产蒸汽。项目总投资21亿元，建设周期为18个月，全部建成达产后，可实现年产值32亿元，年利税2.8亿元。</t>
  </si>
  <si>
    <t>江苏金牛公司、润达实业公司与深圳光控国瑞环资管理中心（基金公司）正在洽谈合作协议，目前初稿已完成，正在沟通协议内容。
园区正在给项目选址</t>
  </si>
  <si>
    <t>孙明华13806155958</t>
  </si>
  <si>
    <t>深圳思施贸易（金牛环保）有机锡项目</t>
  </si>
  <si>
    <t>长河集团</t>
  </si>
  <si>
    <t>黄河流域高质量发展达拉特旗低碳物流服务示范区</t>
  </si>
  <si>
    <t>项目拟占地900亩，包含电动重卡8工位换电站、光伏发电站、加氢加气加油充电桩混动站、光伏发电制氢站、集装箱仓储、电动重卡、集装箱、维修车间、新能源卡车展示厅、司机公寓、办公生活区及其他相关配套设施。</t>
  </si>
  <si>
    <t>内蒙古长河生态产业发展集团有限公司</t>
  </si>
  <si>
    <t>达拉特旗树林召镇G20（满防线）马兰滩村附近</t>
  </si>
  <si>
    <t>内蒙古斯尔邦能化科技有限公司绿色新材料循环经济产业园建设项目</t>
  </si>
  <si>
    <t>总投资1270亿元，建设煤制烯烃360万吨/年及下游产品装置。一期项目（以下简称“项目”）投资683亿元，建设180万吨/年煤制烯烃及下游新材料和高端化学品装置。其中新材料含：80万吨高端聚乙烯、80万吨高端聚丙烯、25万吨光伏材料、20万吨可降解塑料等；高端化学品含：50万吨醋酸、20万吨丙烯酸、10万吨丙烯酸酯、20万吨碳酸二甲酯、30万吨1,4丁二醇等。项目配套建设6台480吨/小时煤粉锅炉、600万吨煤制甲醇装置、2台60兆瓦时汽轮发电机组和相应的公辅及环保装置、年产20万吨CO2制甲醇示范装置。</t>
  </si>
  <si>
    <t>内蒙古斯尔邦能化科技有限公司</t>
  </si>
  <si>
    <t>项目用地预审与规划选址、稳评已办结，可行性研究报告、项目申请报告已编制完成。当前，正在积极争取将项目列入“十四五”国家煤化工领域产业规划事宜，需发改委盯办。</t>
  </si>
  <si>
    <t>国能亿利能源有限责任公司电厂新增zyzfmtcb</t>
  </si>
  <si>
    <r>
      <rPr>
        <sz val="18"/>
        <rFont val="宋体"/>
        <charset val="134"/>
      </rPr>
      <t>承担</t>
    </r>
    <r>
      <rPr>
        <sz val="18"/>
        <rFont val="Times New Roman"/>
        <charset val="134"/>
      </rPr>
      <t>6000</t>
    </r>
    <r>
      <rPr>
        <sz val="18"/>
        <rFont val="宋体"/>
        <charset val="134"/>
      </rPr>
      <t>万吨，项目规划占地</t>
    </r>
    <r>
      <rPr>
        <sz val="18"/>
        <rFont val="Times New Roman"/>
        <charset val="134"/>
      </rPr>
      <t>221</t>
    </r>
    <r>
      <rPr>
        <sz val="18"/>
        <rFont val="宋体"/>
        <charset val="134"/>
      </rPr>
      <t>亩，建设规模</t>
    </r>
    <r>
      <rPr>
        <sz val="18"/>
        <rFont val="Times New Roman"/>
        <charset val="134"/>
      </rPr>
      <t>60</t>
    </r>
    <r>
      <rPr>
        <sz val="18"/>
        <rFont val="宋体"/>
        <charset val="134"/>
      </rPr>
      <t>万吨，新建</t>
    </r>
    <r>
      <rPr>
        <sz val="18"/>
        <rFont val="Times New Roman"/>
        <charset val="134"/>
      </rPr>
      <t>2</t>
    </r>
    <r>
      <rPr>
        <sz val="18"/>
        <rFont val="宋体"/>
        <charset val="134"/>
      </rPr>
      <t>个煤棚面积</t>
    </r>
    <r>
      <rPr>
        <sz val="18"/>
        <rFont val="Times New Roman"/>
        <charset val="134"/>
      </rPr>
      <t>10</t>
    </r>
    <r>
      <rPr>
        <sz val="18"/>
        <rFont val="宋体"/>
        <charset val="134"/>
      </rPr>
      <t>万平方米（单体面积</t>
    </r>
    <r>
      <rPr>
        <sz val="18"/>
        <rFont val="Times New Roman"/>
        <charset val="134"/>
      </rPr>
      <t>5</t>
    </r>
    <r>
      <rPr>
        <sz val="18"/>
        <rFont val="宋体"/>
        <charset val="134"/>
      </rPr>
      <t>万平方米）。</t>
    </r>
  </si>
  <si>
    <t xml:space="preserve">可研评审，土地需要征收。 </t>
  </si>
  <si>
    <r>
      <rPr>
        <sz val="18"/>
        <rFont val="宋体"/>
        <charset val="134"/>
      </rPr>
      <t>王诚儒</t>
    </r>
    <r>
      <rPr>
        <sz val="18"/>
        <rFont val="Times New Roman"/>
        <charset val="134"/>
      </rPr>
      <t>13772351650</t>
    </r>
  </si>
  <si>
    <t>高博</t>
  </si>
  <si>
    <t>山东道可化学有限公司高效、低毒氟吡甲禾灵农药原药和吡啶碱系列产品项目</t>
  </si>
  <si>
    <t>环保农药上下游一体化产业链，聚焦打造“基础原材料+中间体+原药”的产业链。规划建设高效、低毒氟吡甲禾灵农药原药和吡啶碱系列产品项目，项目占地 600 亩，预计总投资12亿，分期建设，项目全部投产后年产值35亿元。</t>
  </si>
  <si>
    <t>2月25日在杭州招商推介会签署战略框架协议，正在编制可研报告。</t>
  </si>
  <si>
    <t>张鹏</t>
  </si>
  <si>
    <t>河北鑫利玻璃有限公司光伏玻璃项目</t>
  </si>
  <si>
    <t>该项目已达成初步投资意向，正在草拟项目战略合作框架协议，准备近期签约。</t>
  </si>
  <si>
    <t>光大蓝天环保科技有限公司煤矸石资源化利用、甲醇制氢项目</t>
  </si>
  <si>
    <t>正在进行产业落地前期调研，已草拟战略合作框架协议，预计3月初可签约。</t>
  </si>
  <si>
    <t>达拉特旗光伏园基础设施项目</t>
  </si>
  <si>
    <r>
      <rPr>
        <sz val="18"/>
        <rFont val="宋体"/>
        <charset val="134"/>
      </rPr>
      <t>道路硬化及配套通水、通电、通讯、通网等辅</t>
    </r>
    <r>
      <rPr>
        <sz val="18"/>
        <rFont val="Times New Roman"/>
        <charset val="134"/>
      </rPr>
      <t xml:space="preserve">
</t>
    </r>
    <r>
      <rPr>
        <sz val="18"/>
        <rFont val="宋体"/>
        <charset val="134"/>
      </rPr>
      <t>助设施，场地平整、区域内绿化、防风固沙工程</t>
    </r>
    <r>
      <rPr>
        <sz val="18"/>
        <rFont val="Times New Roman"/>
        <charset val="134"/>
      </rPr>
      <t>.</t>
    </r>
  </si>
  <si>
    <t>2208-150621-04-01-116700</t>
  </si>
  <si>
    <t>达拉特旗汇达满世新能源有限公司</t>
  </si>
  <si>
    <t>其他</t>
  </si>
  <si>
    <t>王保和</t>
  </si>
  <si>
    <r>
      <rPr>
        <sz val="18"/>
        <rFont val="宋体"/>
        <charset val="134"/>
      </rPr>
      <t>达拉特旗新能源基地</t>
    </r>
    <r>
      <rPr>
        <sz val="18"/>
        <rFont val="Times New Roman"/>
        <charset val="134"/>
      </rPr>
      <t>“</t>
    </r>
    <r>
      <rPr>
        <sz val="18"/>
        <rFont val="宋体"/>
        <charset val="134"/>
      </rPr>
      <t>标准地打造</t>
    </r>
    <r>
      <rPr>
        <sz val="18"/>
        <rFont val="Times New Roman"/>
        <charset val="134"/>
      </rPr>
      <t>”</t>
    </r>
    <r>
      <rPr>
        <sz val="18"/>
        <rFont val="宋体"/>
        <charset val="134"/>
      </rPr>
      <t>综合示范项目</t>
    </r>
  </si>
  <si>
    <r>
      <rPr>
        <sz val="18"/>
        <rFont val="宋体"/>
        <charset val="134"/>
      </rPr>
      <t>实施新能源项目用地水、电、路、网、讯、场地平整等</t>
    </r>
    <r>
      <rPr>
        <sz val="18"/>
        <rFont val="Times New Roman"/>
        <charset val="134"/>
      </rPr>
      <t>“</t>
    </r>
    <r>
      <rPr>
        <sz val="18"/>
        <rFont val="宋体"/>
        <charset val="134"/>
      </rPr>
      <t>五通一平</t>
    </r>
    <r>
      <rPr>
        <sz val="18"/>
        <rFont val="Times New Roman"/>
        <charset val="134"/>
      </rPr>
      <t>”</t>
    </r>
    <r>
      <rPr>
        <sz val="18"/>
        <rFont val="宋体"/>
        <charset val="134"/>
      </rPr>
      <t>及园区配套基础设施。包括沙地平整</t>
    </r>
    <r>
      <rPr>
        <sz val="18"/>
        <rFont val="Times New Roman"/>
        <charset val="134"/>
      </rPr>
      <t>50000</t>
    </r>
    <r>
      <rPr>
        <sz val="18"/>
        <rFont val="宋体"/>
        <charset val="134"/>
      </rPr>
      <t>亩，实施固沙工程</t>
    </r>
    <r>
      <rPr>
        <sz val="18"/>
        <rFont val="Times New Roman"/>
        <charset val="134"/>
      </rPr>
      <t>50000</t>
    </r>
    <r>
      <rPr>
        <sz val="18"/>
        <rFont val="宋体"/>
        <charset val="134"/>
      </rPr>
      <t>亩、林光互补生态修复工程</t>
    </r>
    <r>
      <rPr>
        <sz val="18"/>
        <rFont val="Times New Roman"/>
        <charset val="134"/>
      </rPr>
      <t>4.2</t>
    </r>
    <r>
      <rPr>
        <sz val="18"/>
        <rFont val="宋体"/>
        <charset val="134"/>
      </rPr>
      <t>万亩及道路等配套工程。将地块打造成为光伏用地</t>
    </r>
    <r>
      <rPr>
        <sz val="18"/>
        <rFont val="Times New Roman"/>
        <charset val="134"/>
      </rPr>
      <t>“</t>
    </r>
    <r>
      <rPr>
        <sz val="18"/>
        <rFont val="宋体"/>
        <charset val="134"/>
      </rPr>
      <t>标准地</t>
    </r>
    <r>
      <rPr>
        <sz val="18"/>
        <rFont val="Times New Roman"/>
        <charset val="134"/>
      </rPr>
      <t>”</t>
    </r>
    <r>
      <rPr>
        <sz val="18"/>
        <rFont val="宋体"/>
        <charset val="134"/>
      </rPr>
      <t>。</t>
    </r>
  </si>
  <si>
    <t>2206-150621-04-01-858675</t>
  </si>
  <si>
    <t>昭君镇柴登嘎查</t>
  </si>
  <si>
    <t>已立项，剩余手续暂未办理，目前正在论证阶段。</t>
  </si>
  <si>
    <t>马天景：</t>
  </si>
  <si>
    <t>内蒙古鄂尔多斯达拉特经济开发新奥园区天然气配气管网工程项目</t>
  </si>
  <si>
    <t>内蒙古盛汇化学有限公司10000吨/年甲基磺酸、20000吨/年甲基磺酰氯、副产95000吨/年盐酸建设项目</t>
  </si>
  <si>
    <t>内蒙古盛汇化学有限公司</t>
  </si>
  <si>
    <t>MA7CE98R3150621201</t>
  </si>
  <si>
    <r>
      <rPr>
        <sz val="18"/>
        <rFont val="Times New Roman"/>
        <charset val="134"/>
      </rPr>
      <t>7</t>
    </r>
    <r>
      <rPr>
        <sz val="18"/>
        <rFont val="宋体"/>
        <charset val="134"/>
      </rPr>
      <t>月试生产</t>
    </r>
  </si>
  <si>
    <t>内蒙古恒星化学有限公司年产12万吨高性能有机硅聚合物项目</t>
  </si>
  <si>
    <t>MA0Q32L14150621206</t>
  </si>
  <si>
    <t>内蒙古新威远生物化工有限公司新型绿色生物产品制造项目</t>
  </si>
  <si>
    <t>内蒙古新威远生物化工有限公司</t>
  </si>
  <si>
    <t>761099009150621103</t>
  </si>
  <si>
    <t>内蒙古荣信化工有限公司乙醇副产品提纯技术研究与应用项目</t>
  </si>
  <si>
    <t>内蒙古荣信化工有限公司草酸二甲酯聚乙醇酸新技术中试研究项目</t>
  </si>
  <si>
    <t>676919957150621203</t>
  </si>
  <si>
    <t>内蒙古荣信化工有限公司3000吨/年草酸二甲酯制聚乙醇酸项目</t>
  </si>
  <si>
    <t>内蒙古达拉特经济开发区智慧园区项目</t>
  </si>
  <si>
    <t>内蒙古达拉特经济开发区管理委员会</t>
  </si>
  <si>
    <t>752568010150621009</t>
  </si>
  <si>
    <t>年产1500吨纳米碳管及配套酸洗提纯项目</t>
  </si>
  <si>
    <t>MA0NCJ6G4150621301</t>
  </si>
  <si>
    <t>内蒙古蒙泰煤电集团有限公司蒙泰达拉特90万吨/年铝板带项目</t>
  </si>
  <si>
    <t>MA0N0D9K4150621001</t>
  </si>
  <si>
    <t>内蒙古双福化工有限责任公司2台17500KVA高碳铬铁矿热炉配套铬球团技改项目</t>
  </si>
  <si>
    <t>内蒙古双福化工有限责任公司</t>
  </si>
  <si>
    <t>761068632150621302</t>
  </si>
  <si>
    <t>内蒙古双福化工有限责任公司年产5万吨中低微碳铬系合金项目</t>
  </si>
  <si>
    <t>761068632150621301</t>
  </si>
  <si>
    <t>鄂尔多斯市中轩生化股份有限公司日处理2400m³浓水零排放项目</t>
  </si>
  <si>
    <t>使用膜浓缩+MVR蒸发结晶分盐技术，建设日处理2400m³能力的污水零排放设施，其中建设钢构厂房2400余平米，购置浓水软化系统、高压反渗透装置、MVR蒸发结晶装置及配套电器、控制系统等设备。</t>
  </si>
  <si>
    <t>厂房主体已经完工，正在进行设备安装。已和赤藓糖醇打包入统</t>
  </si>
  <si>
    <t>手续全部办结</t>
  </si>
  <si>
    <t>高成伟</t>
  </si>
  <si>
    <t>18147721572</t>
  </si>
  <si>
    <t>四川新鸿兴集团有限公司20GW组件项目</t>
  </si>
  <si>
    <t>四川</t>
  </si>
  <si>
    <t>5.18已签署战略框架协议，正在办理项目前期手续。</t>
  </si>
  <si>
    <t>四川新鸿兴集团有限公司8GW高效异质结电池片项目</t>
  </si>
  <si>
    <t>四川新鸿兴集团有限公司光伏玻璃生产线项目</t>
  </si>
  <si>
    <t>内蒙古大唐国际托克托发电有限责任公司、鄂尔多斯市平高储能科技有限公司150万千瓦光伏项目、年产2GWh储能装备制造基地项目</t>
  </si>
  <si>
    <t>平高初步选址已完成，投资决策已通过，等待大唐签订协议</t>
  </si>
  <si>
    <t>内蒙古建亨石英玻璃有限公司石英砂精深加工提纯项目</t>
  </si>
  <si>
    <t>岳鹏</t>
  </si>
  <si>
    <t>大连理工大学精细化工国家重点实验室精细化工转化项目</t>
  </si>
  <si>
    <t>山东国晶新材料有限公司半导体精密陶瓷及器件项目</t>
  </si>
  <si>
    <t>白春燕</t>
  </si>
  <si>
    <t>内蒙古信敏惠纳米科技有限公司年产8500吨高纯碳纳米管项目</t>
  </si>
  <si>
    <t>山东</t>
  </si>
  <si>
    <t>2月25日在杭州招商推介会签署战略框架协议，计划近期开展年产8500吨碳纳米管前期手续办理.</t>
  </si>
  <si>
    <t>王佳锐</t>
  </si>
  <si>
    <t>河北鑫利玻璃有限公司光伏装备制造项目</t>
  </si>
  <si>
    <t>高勋</t>
  </si>
  <si>
    <t>吴美兰</t>
  </si>
  <si>
    <t>长三角绿色制药协同创新中心内蒙古产业技术研究院项目</t>
  </si>
  <si>
    <t>浙江</t>
  </si>
  <si>
    <t>韩君明</t>
  </si>
  <si>
    <t>胡波</t>
  </si>
  <si>
    <t>杭州庆正鸿科技有限公司生物医药检测中心及植物纳米试剂盒项目</t>
  </si>
  <si>
    <t>祁爱军</t>
  </si>
  <si>
    <t>北京铭镓半导体项目</t>
  </si>
  <si>
    <t>侯刚</t>
  </si>
  <si>
    <t>中国巨石股份有限公司40万吨玻纤生产基地项目</t>
  </si>
  <si>
    <t>臻宏化工</t>
  </si>
  <si>
    <t>益兴气体</t>
  </si>
  <si>
    <t>新能技改</t>
  </si>
  <si>
    <t>自然资源局</t>
  </si>
  <si>
    <t>★达拉特旗2023年绿色矿山建设项目</t>
  </si>
  <si>
    <r>
      <rPr>
        <sz val="18"/>
        <rFont val="宋体"/>
        <charset val="134"/>
      </rPr>
      <t>绿色矿山建设，建设规模</t>
    </r>
    <r>
      <rPr>
        <sz val="18"/>
        <rFont val="Times New Roman"/>
        <charset val="134"/>
      </rPr>
      <t>4.5583km²</t>
    </r>
  </si>
  <si>
    <r>
      <rPr>
        <b/>
        <sz val="18"/>
        <rFont val="宋体"/>
        <charset val="134"/>
      </rPr>
      <t>正在陆续收集入库资料，</t>
    </r>
    <r>
      <rPr>
        <sz val="18"/>
        <rFont val="Times New Roman"/>
        <charset val="134"/>
      </rPr>
      <t>8</t>
    </r>
    <r>
      <rPr>
        <sz val="18"/>
        <rFont val="宋体"/>
        <charset val="134"/>
      </rPr>
      <t>月初已提交入库</t>
    </r>
    <r>
      <rPr>
        <sz val="18"/>
        <rFont val="Times New Roman"/>
        <charset val="134"/>
      </rPr>
      <t>2</t>
    </r>
    <r>
      <rPr>
        <sz val="18"/>
        <rFont val="宋体"/>
        <charset val="134"/>
      </rPr>
      <t>个项目，上级部门正在审核。</t>
    </r>
  </si>
  <si>
    <t>2023年三大矿区应计提基金83841万元（高头窑矿区29709万元、青达门矿区14977万元、敖包梁矿区39133万元；应计提23家，已计提18家&lt;羊场、亿宏、丰胜奎、杭盖沟、科建5座煤矿因停产未缴纳&gt;，计提金额76058.59万元），其中30%公共部分为25152万元（目前已计提4738万元，已存入自然资源局代管账户）。2023年度绿色矿山建设项目库（第一批）共申报绿化工程、人居环境整治、基础设施完善、技防安防、服务区建设、道路修缮等项目31个，计划总投资10808.65万元（高头窑矿区5687.25万元、青达门矿区2527万元、敖包梁矿区2594.4万元）。目前，三大矿区绿化工程均已完工，解柴线提升改造、青达门环卫设施配备、敖包梁公共厕所等工程已开工。同时，马兰滩环卫整治工程、解柴线提升改造等项目正在筹划、暂未上报审议，拟于第二批审议。2023年1—6月份，全旗各煤矿累计入统固投3546万元。</t>
  </si>
  <si>
    <t>高头窑煤矿至达拉特经济开发区疏干水供水工程</t>
  </si>
  <si>
    <t>本工程由输水管线工程、调流调压阀室工程组成，输水管线工程起点为高头窑煤矿疏干水综合利用工程K22 400处，采用重力自流方式，管线沿西柳沟右岸敷设，至沿黄高速向东拐，终点为三垧梁工业园区润达水厂，输水管线敷设DN400的管路，采用C30球墨铸铁，全长49.38km；为了消除压力管线的剩余压力，使调节水池不溢流，保证压力输水系统运行安全，在润达水厂调节水池前设调流调压阀室一座。工程年供水量326.54万m³/a，管网为双回路管网。</t>
  </si>
  <si>
    <t>2208-150621-04-01-462396</t>
  </si>
  <si>
    <t>昭君镇，展旦召苏木、树林召镇</t>
  </si>
  <si>
    <t>从高头窑煤矿至达拉特旗三垧梁工业园区</t>
  </si>
  <si>
    <t>767874571150621308</t>
  </si>
  <si>
    <t>该项目于7月16日复工，目前沟槽开挖7公里，管道安装5公里，沟槽回填5公里。</t>
  </si>
  <si>
    <t>占用林草地组件于3月27日分别上报自治区和市林草局。</t>
  </si>
  <si>
    <t>董</t>
  </si>
  <si>
    <t>内蒙古海华煤炭有限公司江木图南井附属设施改造项目</t>
  </si>
  <si>
    <t>202307</t>
  </si>
  <si>
    <t>660992981150621305</t>
  </si>
  <si>
    <t>内蒙古北联电能源开发有限责任公司高头窑煤矿带式输送机自移机尾采购项目</t>
  </si>
  <si>
    <t>767874571150621309</t>
  </si>
  <si>
    <t>高明</t>
  </si>
  <si>
    <t>发改委</t>
  </si>
  <si>
    <t>★达拉特旗蒙元煤炭有限公司点石沟铁路专用线</t>
  </si>
  <si>
    <t>位于鄂尔多斯市达拉特旗风水梁镇敖包梁村，新建铁路长8.975km（含装车环线），储装系统含受煤坑、槽仓、装车系统。煤炭年外运量为1500万吨，煤炭主要发往环渤海湾港口。</t>
  </si>
  <si>
    <t>2108-150621-04-01-597095</t>
  </si>
  <si>
    <t>达拉特旗蒙元煤炭有限公司</t>
  </si>
  <si>
    <t>点石沟</t>
  </si>
  <si>
    <t>其他铁路</t>
  </si>
  <si>
    <t>202112</t>
  </si>
  <si>
    <t>MA0Q19TM5150621102</t>
  </si>
  <si>
    <t>工程长期受阻工困扰，进展缓慢</t>
  </si>
  <si>
    <t>该项目桥涵工程已完成30%、路基工程已完成40%、储装系统已完成40%。</t>
  </si>
  <si>
    <t>贺兵</t>
  </si>
  <si>
    <t>杨利鹏</t>
  </si>
  <si>
    <t>刘杰</t>
  </si>
  <si>
    <t>★达拉特旗粮食综合物资仓储加工物流园铁路专用线建设项目</t>
  </si>
  <si>
    <t>占地面积约455亩，总投资3亿元，包括粮食仓储3万平方米，冷链仓储1万平方米，铁路专用线5.139公里。</t>
  </si>
  <si>
    <t>2020-150621-53-02-027705</t>
  </si>
  <si>
    <t>内蒙古真金未来粮食物流有限责任公司</t>
  </si>
  <si>
    <t>新增建设用地暂未批复，计划10月全面开工并办理入库。</t>
  </si>
  <si>
    <t>项目初设方案评审通过，8月初取得批复，新增建设用地自然资源局正在组件中。</t>
  </si>
  <si>
    <t>1.水土保持方案自治区水利厅正在审核，待呼铁局批复初设方案后批复。
2.该项目已进入土地报批阶段，组件资料缺初设批复。</t>
  </si>
  <si>
    <r>
      <rPr>
        <sz val="18"/>
        <rFont val="Times New Roman"/>
        <charset val="134"/>
      </rPr>
      <t>1.</t>
    </r>
    <r>
      <rPr>
        <sz val="18"/>
        <rFont val="宋体"/>
        <charset val="134"/>
      </rPr>
      <t>建设用地</t>
    </r>
    <r>
      <rPr>
        <sz val="18"/>
        <rFont val="Times New Roman"/>
        <charset val="134"/>
      </rPr>
      <t xml:space="preserve">
2.</t>
    </r>
    <r>
      <rPr>
        <sz val="18"/>
        <rFont val="宋体"/>
        <charset val="134"/>
      </rPr>
      <t>土地供应</t>
    </r>
  </si>
  <si>
    <t>水土保持方案已上报自治区水利厅待评审</t>
  </si>
  <si>
    <t>3月28日缴纳补耕费用，近期开始组件。</t>
  </si>
  <si>
    <t>白国庆</t>
  </si>
  <si>
    <t>胡永擒</t>
  </si>
  <si>
    <t>王晓宇</t>
  </si>
  <si>
    <t>★李五兴煤矿高头窑北铁路专用线</t>
  </si>
  <si>
    <t>高头窑北铁路专用线项目位于内蒙古自治区鄂尔多斯市达拉特旗境内，线路自吴高线高头窑北站北咽喉 K14+255.94(昌汉沟中桥与1号道岔之间)接轨，由新设道岔侧向引出，并行既有吴高线向南进行，跨越解柴公路，后折向南设李五兴装车站。新建铁路专用线长度 3.29 公里。</t>
  </si>
  <si>
    <t>2020-150621-53-02-007076</t>
  </si>
  <si>
    <t>达拉特旗高头窑李五兴煤矿</t>
  </si>
  <si>
    <t>昭君镇高头窑村</t>
  </si>
  <si>
    <t>该项目正在办理土地报批手续，目前新增建设用地在旗自然资源局组件。</t>
  </si>
  <si>
    <t>李五兴铁路专用线涉及用地范围变更，目前正在办理变更林草事宜（林草地变更方案已完成评审，待呼铁局出具变更情况说明后上报），待变更完成及勘界等报告修改后土地组件上报；</t>
  </si>
  <si>
    <t>折子军</t>
  </si>
  <si>
    <t>李洪亮</t>
  </si>
  <si>
    <t>王星</t>
  </si>
  <si>
    <t>红庆梁煤矿铁路专用线项目</t>
  </si>
  <si>
    <t xml:space="preserve">线路自塔韩铁路李家车站西咽喉(K37+501656)引出后折向北，在CK0+430处设隧道穿越宋家梁，出隧道后折向东设宋家梁大桥跨越宋家渠，折向北沿矿界西侧25米处行进至小艾来色台沟，后折向东到达红庆梁工业广场北侧设曲线牵引装车站往北沿高头窑井田与红庆梁开采井田矿界西侧约220米处延伸，正线全长8.869公里。
</t>
  </si>
  <si>
    <t>7月18日取得项目核准批复。</t>
  </si>
  <si>
    <r>
      <rPr>
        <sz val="16"/>
        <rFont val="仿宋"/>
        <charset val="134"/>
      </rPr>
      <t>7月18日取得项目核准批复。</t>
    </r>
  </si>
  <si>
    <t>3月28日旗发改委核准请示已报市发改委铁路民航科。</t>
  </si>
  <si>
    <t>刘轩彰
15894980999</t>
  </si>
  <si>
    <t>★达拉特旗人防自建工程</t>
  </si>
  <si>
    <t>2226号工程</t>
  </si>
  <si>
    <t>无</t>
  </si>
  <si>
    <t>锡尼街道</t>
  </si>
  <si>
    <t>审批</t>
  </si>
  <si>
    <t>王楷博</t>
  </si>
  <si>
    <t>中央储备粮达拉特直属库有限公司粮食仓储物流项目</t>
  </si>
  <si>
    <t>中央储备粮达拉特直属库有限公司</t>
  </si>
  <si>
    <t>116994465150621201</t>
  </si>
  <si>
    <t>鄂尔多斯市博远粮食物流有限公司达拉特旗西站粮食物流建设项目</t>
  </si>
  <si>
    <t>鄂尔多斯市博远粮食物流有限公司</t>
  </si>
  <si>
    <t>MA13N5LX4150621001</t>
  </si>
  <si>
    <t>泊江海子煤矿铁路专用线</t>
  </si>
  <si>
    <t>575676351150621001</t>
  </si>
  <si>
    <t>工信局</t>
  </si>
  <si>
    <r>
      <rPr>
        <b/>
        <sz val="18"/>
        <rFont val="宋体"/>
        <charset val="134"/>
      </rPr>
      <t>内蒙古亿利化学工业有限公司烧碱</t>
    </r>
    <r>
      <rPr>
        <b/>
        <sz val="18"/>
        <rFont val="Times New Roman"/>
        <charset val="134"/>
      </rPr>
      <t>7</t>
    </r>
    <r>
      <rPr>
        <b/>
        <sz val="18"/>
        <rFont val="宋体"/>
        <charset val="134"/>
      </rPr>
      <t>台氯化氢合成炉反应热回收利用项目</t>
    </r>
  </si>
  <si>
    <r>
      <rPr>
        <sz val="18"/>
        <rFont val="宋体"/>
        <charset val="134"/>
      </rPr>
      <t>公司计划</t>
    </r>
    <r>
      <rPr>
        <sz val="18"/>
        <rFont val="Times New Roman"/>
        <charset val="134"/>
      </rPr>
      <t>2022</t>
    </r>
    <r>
      <rPr>
        <sz val="18"/>
        <rFont val="宋体"/>
        <charset val="134"/>
      </rPr>
      <t>年至</t>
    </r>
    <r>
      <rPr>
        <sz val="18"/>
        <rFont val="Times New Roman"/>
        <charset val="134"/>
      </rPr>
      <t>2024</t>
    </r>
    <r>
      <rPr>
        <sz val="18"/>
        <rFont val="宋体"/>
        <charset val="134"/>
      </rPr>
      <t>年</t>
    </r>
    <r>
      <rPr>
        <sz val="18"/>
        <rFont val="Times New Roman"/>
        <charset val="134"/>
      </rPr>
      <t>12</t>
    </r>
    <r>
      <rPr>
        <sz val="18"/>
        <rFont val="宋体"/>
        <charset val="134"/>
      </rPr>
      <t>月底根据生产运行情况对剩余</t>
    </r>
    <r>
      <rPr>
        <sz val="18"/>
        <rFont val="Times New Roman"/>
        <charset val="134"/>
      </rPr>
      <t>7</t>
    </r>
    <r>
      <rPr>
        <sz val="18"/>
        <rFont val="宋体"/>
        <charset val="134"/>
      </rPr>
      <t>台副产蒸汽氯化氢合成炉进行改造。</t>
    </r>
    <r>
      <rPr>
        <sz val="18"/>
        <rFont val="Times New Roman"/>
        <charset val="134"/>
      </rPr>
      <t xml:space="preserve"> </t>
    </r>
    <r>
      <rPr>
        <sz val="18"/>
        <rFont val="宋体"/>
        <charset val="134"/>
      </rPr>
      <t>本项目建成后，不会增加原有产能。</t>
    </r>
  </si>
  <si>
    <t>2203-150621-07-02-231381</t>
  </si>
  <si>
    <t>达拉特旗树林召镇内蒙古亿利化学工业有限公司</t>
  </si>
  <si>
    <t>技术改造项目</t>
  </si>
  <si>
    <t>761064025150621312</t>
  </si>
  <si>
    <t>该项目所有手续全部办结，设备陆续到货安装，预计8月30日前完工。</t>
  </si>
  <si>
    <t>不新增用地</t>
  </si>
  <si>
    <t>安全预评价23年2月2日已通过市局审查，安全设施设计于4月10日左右编制完成。</t>
  </si>
  <si>
    <t>王艳辉</t>
  </si>
  <si>
    <t>鄂尔多斯市亨坤硅化工有限责任公司年产120万吨石英砂技改项目</t>
  </si>
  <si>
    <t>本技改项目淘汰原有落后设备，替换更新筛选、水洗、烘干、蓄水池、污水沉淀池等设备及配套辅助设施。为达到国家环保要求，将原有成品仓储库扩大密封、半封闭筛选车间改建成全封闭车间，避免露天堆放，节水防尘、降低噪声污染，降低能耗、减少资源浪费。</t>
  </si>
  <si>
    <t>2110-150621-07-02-929361</t>
  </si>
  <si>
    <t>鄂尔多斯市亨坤硅化工有限责任公司</t>
  </si>
  <si>
    <t>风水梁镇敖包梁村母花沟社</t>
  </si>
  <si>
    <t>67063941150621301</t>
  </si>
  <si>
    <t>未完成供地手续</t>
  </si>
  <si>
    <t>该项目原项目为采矿项目，安全三同时也按照工矿项目办理的相关手续，该技术改造新增加了筛选、水洗、烘干、蓄水池、污水沉淀池等设备及配套辅助设施，改变了原有项目性质，变为工贸行业性质，导致目前安全三同时与原项目不符无法办理，应急管理局不允许继续实施。</t>
  </si>
  <si>
    <t>贾文</t>
  </si>
  <si>
    <r>
      <rPr>
        <b/>
        <sz val="18"/>
        <rFont val="宋体"/>
        <charset val="134"/>
      </rPr>
      <t>内蒙古鑫隆有限公司（一矿）年产</t>
    </r>
    <r>
      <rPr>
        <b/>
        <sz val="18"/>
        <rFont val="Times New Roman"/>
        <charset val="134"/>
      </rPr>
      <t>3</t>
    </r>
    <r>
      <rPr>
        <b/>
        <sz val="18"/>
        <rFont val="宋体"/>
        <charset val="134"/>
      </rPr>
      <t>万吨石英砂开采项目</t>
    </r>
  </si>
  <si>
    <r>
      <rPr>
        <sz val="18"/>
        <rFont val="宋体"/>
        <charset val="134"/>
      </rPr>
      <t>项目占地面积</t>
    </r>
    <r>
      <rPr>
        <sz val="18"/>
        <rFont val="Times New Roman"/>
        <charset val="134"/>
      </rPr>
      <t>2.5578</t>
    </r>
    <r>
      <rPr>
        <sz val="18"/>
        <rFont val="宋体"/>
        <charset val="134"/>
      </rPr>
      <t>平方公里，建筑面积</t>
    </r>
    <r>
      <rPr>
        <sz val="18"/>
        <rFont val="Times New Roman"/>
        <charset val="134"/>
      </rPr>
      <t>53280</t>
    </r>
    <r>
      <rPr>
        <sz val="18"/>
        <rFont val="宋体"/>
        <charset val="134"/>
      </rPr>
      <t>平米，新建年产</t>
    </r>
    <r>
      <rPr>
        <sz val="18"/>
        <rFont val="Times New Roman"/>
        <charset val="134"/>
      </rPr>
      <t>3</t>
    </r>
    <r>
      <rPr>
        <sz val="18"/>
        <rFont val="宋体"/>
        <charset val="134"/>
      </rPr>
      <t>万吨石英砂生产线及深加工配套生产、储存设施。并建设办公、生活等附属设施。建成后可年产石英砂</t>
    </r>
    <r>
      <rPr>
        <sz val="18"/>
        <rFont val="Times New Roman"/>
        <charset val="134"/>
      </rPr>
      <t>3</t>
    </r>
    <r>
      <rPr>
        <sz val="18"/>
        <rFont val="宋体"/>
        <charset val="134"/>
      </rPr>
      <t>万吨，因受石英砂纯度、提纯技术、工艺条件等因素限制，分期开采，同意内蒙古鑫隆有限公司石英砂一矿采矿项目按照项目可行性研究报告实施。</t>
    </r>
  </si>
  <si>
    <t>2107-150621-07-01-296935</t>
  </si>
  <si>
    <t>内蒙古鑫隆有限公司</t>
  </si>
  <si>
    <t>达拉特旗风水梁镇</t>
  </si>
  <si>
    <t>预计5月底准备进施工方实施，还未付款。</t>
  </si>
  <si>
    <t>袁欣</t>
  </si>
  <si>
    <t>中国移动通信集团内蒙古有限公司达拉特旗分公司数字达拉特市域社会治理现代化服务项目</t>
  </si>
  <si>
    <t>中国移动通信集团内蒙古有限公司达拉特旗分公司</t>
  </si>
  <si>
    <t>F15062115150621306</t>
  </si>
  <si>
    <t>内蒙古亿利化学工业有限公司PVC汽车自动装车项目</t>
  </si>
  <si>
    <t>761064025150621308</t>
  </si>
  <si>
    <t>已采购设备，正在调试</t>
  </si>
  <si>
    <t>PVC仓库智能移动机器人（AGV叉车）的应用项目</t>
  </si>
  <si>
    <t>761064025150621307</t>
  </si>
  <si>
    <t>内蒙古亿利化学工业有限公司高盐废水资源化回收再利用BOT技改项目</t>
  </si>
  <si>
    <t>761064025150621206</t>
  </si>
  <si>
    <t>正在进行设备安装调试</t>
  </si>
  <si>
    <t>内蒙古亿利化学工业有限公司20万吨/年片碱扩建项目</t>
  </si>
  <si>
    <t>761064025150621203</t>
  </si>
  <si>
    <t>试运行</t>
  </si>
  <si>
    <t>千军</t>
  </si>
  <si>
    <t>工信和科技局</t>
  </si>
  <si>
    <t>中核内蒙古矿业有限公司大型铀矿开采项目</t>
  </si>
  <si>
    <r>
      <rPr>
        <sz val="16"/>
        <rFont val="Times New Roman"/>
        <charset val="134"/>
      </rPr>
      <t>2023</t>
    </r>
    <r>
      <rPr>
        <sz val="16"/>
        <rFont val="宋体"/>
        <charset val="134"/>
      </rPr>
      <t>包联</t>
    </r>
  </si>
  <si>
    <t>采矿业</t>
  </si>
  <si>
    <t>张勇</t>
  </si>
  <si>
    <t>应急管理局</t>
  </si>
  <si>
    <t>★达拉特旗应急指挥中心建设项目</t>
  </si>
  <si>
    <t>新建达拉特旗应急指挥中心，位置于达拉特旗市府街与建设路交叉处，占地面积13259.96平米，建筑面积11015.7平米，项目建成后将极大改善项目区应急指挥和消防布局，提升达拉特旗应急指挥中心整体执行水平。</t>
  </si>
  <si>
    <t>2211-150621-04-01-407870</t>
  </si>
  <si>
    <t>工业街道</t>
  </si>
  <si>
    <t>783015486150621301</t>
  </si>
  <si>
    <t>该项目于5月开工，截至目前应急指挥中心一层至三层的土建工程施工完成；一级消防站一层至三层的土建工程施工完成；训练馆一层至二层的土建工程施工完成；训练塔基础至二层的土建工程施工完成。</t>
  </si>
  <si>
    <t>云惠</t>
  </si>
  <si>
    <t>恩格贝生态示范区</t>
  </si>
  <si>
    <t>内蒙古鄂尔多斯市恩格贝生态示范区管委会2018年绿色农畜产品基地建设项目</t>
  </si>
  <si>
    <t>558130138150621102</t>
  </si>
  <si>
    <t>阿木尔布拉格</t>
  </si>
  <si>
    <t>交通运输局</t>
  </si>
  <si>
    <r>
      <rPr>
        <b/>
        <sz val="18"/>
        <rFont val="宋体"/>
        <charset val="134"/>
      </rPr>
      <t>达拉特旗</t>
    </r>
    <r>
      <rPr>
        <b/>
        <sz val="18"/>
        <rFont val="Times New Roman"/>
        <charset val="134"/>
      </rPr>
      <t>X625</t>
    </r>
    <r>
      <rPr>
        <b/>
        <sz val="18"/>
        <rFont val="宋体"/>
        <charset val="134"/>
      </rPr>
      <t>公路黑赖沟大桥</t>
    </r>
  </si>
  <si>
    <t>本项目位于达拉特旗昭君镇与恩格贝镇之间黑赖沟河槽段，位于达拉特旗X625农村公路K51+200-K52+670段，该段落跨越黄河一级支流黑赖沟，现阶段该段落为自然路，拟建项目路线全长1.47公里，路线引线总长1020米，有东西两岸引线两段，均按三级公路标准设计，设计速度为30公里/小时。河槽东岸引线长度为475米，河槽西岸引线长度为545米。K51+675-K2+125段为黑赖沟大桥，桥梁宽度为10米。</t>
  </si>
  <si>
    <t>2202-150621-04-01-444658</t>
  </si>
  <si>
    <t>昭君镇
恩格贝镇</t>
  </si>
  <si>
    <t>恩格贝镇蒲格卜村。昭君镇巴音嘎查</t>
  </si>
  <si>
    <t>公路</t>
  </si>
  <si>
    <t>农村公路</t>
  </si>
  <si>
    <t>011730244150621321</t>
  </si>
  <si>
    <t>正在办理开工前的各项手续</t>
  </si>
  <si>
    <t>该项目桩基、地系梁、盖梁、中系梁已全部完成，正在进行箱梁的预制与养护。</t>
  </si>
  <si>
    <t>倪健</t>
  </si>
  <si>
    <r>
      <rPr>
        <b/>
        <sz val="18"/>
        <rFont val="宋体"/>
        <charset val="134"/>
      </rPr>
      <t>达拉特旗</t>
    </r>
    <r>
      <rPr>
        <b/>
        <sz val="18"/>
        <rFont val="Times New Roman"/>
        <charset val="134"/>
      </rPr>
      <t>X607</t>
    </r>
    <r>
      <rPr>
        <b/>
        <sz val="18"/>
        <rFont val="宋体"/>
        <charset val="134"/>
      </rPr>
      <t>至场羊壕社农村公路</t>
    </r>
  </si>
  <si>
    <r>
      <rPr>
        <sz val="18"/>
        <rFont val="宋体"/>
        <charset val="134"/>
      </rPr>
      <t>该项目位于树林召镇哈什拉村，现状为砂石路，起点与既有</t>
    </r>
    <r>
      <rPr>
        <sz val="18"/>
        <rFont val="Times New Roman"/>
        <charset val="134"/>
      </rPr>
      <t>X607</t>
    </r>
    <r>
      <rPr>
        <sz val="18"/>
        <rFont val="宋体"/>
        <charset val="134"/>
      </rPr>
      <t>沥青路丁字交叉形式相接，终点与既有水泥路顺接，项目总里程约</t>
    </r>
    <r>
      <rPr>
        <sz val="18"/>
        <rFont val="Times New Roman"/>
        <charset val="134"/>
      </rPr>
      <t>5.979</t>
    </r>
    <r>
      <rPr>
        <sz val="18"/>
        <rFont val="宋体"/>
        <charset val="134"/>
      </rPr>
      <t>公里，按四级公路标准进行建设，路基宽</t>
    </r>
    <r>
      <rPr>
        <sz val="18"/>
        <rFont val="Times New Roman"/>
        <charset val="134"/>
      </rPr>
      <t>6.5</t>
    </r>
    <r>
      <rPr>
        <sz val="18"/>
        <rFont val="宋体"/>
        <charset val="134"/>
      </rPr>
      <t>米，路面宽</t>
    </r>
    <r>
      <rPr>
        <sz val="18"/>
        <rFont val="Times New Roman"/>
        <charset val="134"/>
      </rPr>
      <t>4.5</t>
    </r>
    <r>
      <rPr>
        <sz val="18"/>
        <rFont val="宋体"/>
        <charset val="134"/>
      </rPr>
      <t>米，路面结构采用沥青混凝土路面</t>
    </r>
  </si>
  <si>
    <t>树林召镇河洛图村</t>
  </si>
  <si>
    <t>MB1G28982150621301</t>
  </si>
  <si>
    <r>
      <rPr>
        <sz val="18"/>
        <rFont val="Times New Roman"/>
        <charset val="134"/>
      </rPr>
      <t>2023</t>
    </r>
    <r>
      <rPr>
        <sz val="18"/>
        <rFont val="宋体"/>
        <charset val="134"/>
      </rPr>
      <t>年</t>
    </r>
    <r>
      <rPr>
        <sz val="18"/>
        <rFont val="Times New Roman"/>
        <charset val="134"/>
      </rPr>
      <t>4</t>
    </r>
    <r>
      <rPr>
        <sz val="18"/>
        <rFont val="宋体"/>
        <charset val="134"/>
      </rPr>
      <t>月</t>
    </r>
    <r>
      <rPr>
        <sz val="18"/>
        <rFont val="Times New Roman"/>
        <charset val="134"/>
      </rPr>
      <t>3</t>
    </r>
    <r>
      <rPr>
        <sz val="18"/>
        <rFont val="宋体"/>
        <charset val="134"/>
      </rPr>
      <t>日完成招投标工作，目前处于公示期</t>
    </r>
  </si>
  <si>
    <t>该项目水稳碎石基层已摊铺完成，正在铺筑沥青混凝土路面。</t>
  </si>
  <si>
    <t>光伏园区至高头窑农村公路</t>
  </si>
  <si>
    <t>本项目位于达拉特旗昭君镇境内，路线起点接光伏园区现有沥青路，路线整体呈南北走向，终点与X640(解柴线)K37+300处以丁字交叉的形式相接。路线全长7.711公里，按三级公路标准进行设计，设计速度为30千米/小时，路面类型为沥青混凝土路面。</t>
  </si>
  <si>
    <t>2202-150621-04-01-617589</t>
  </si>
  <si>
    <t>昭君镇吴四圪堵村</t>
  </si>
  <si>
    <t>011730244150621219</t>
  </si>
  <si>
    <t>该项目路基土石方、过水路面作业及沙障防护工程已完工，正在铺筑砂砾垫层。</t>
  </si>
  <si>
    <t>黄河国堤外农村路联网路</t>
  </si>
  <si>
    <t>本项目共分8个段落，路线全长约7.858公里。其中路段一:蒲圪卜国堤至S316 段。该段位于恩格贝镇蒲圪卜村境内，路线长约 0.895 公里;路段二:罕台川段。该段位于展旦召苏木、树林召镇境内，路线长约0533公里;路段三:德胜泰段。该段位于王爱召镇德胜泰村，路线长约03公里;路段四:哈什拉川段。该段位于王爱召镇境内，路线长约0.8715 公里:路段五:三份子段。该段位于王爱召镇境内，路线长约2.078公里:路段六:母哈日沟段。该段位于王爱召镇、白泥井镇境内，路线长约036公里:路段七:东柳沟段。该段位于吉格斯太镇境内，路线长约13公里:路段八:G210至垃圾填埋场段。该段位于树林召镇境内，路线长约1.52公里。</t>
  </si>
  <si>
    <t>2202-150621-04-01-211610</t>
  </si>
  <si>
    <t>沿河各村镇</t>
  </si>
  <si>
    <t>011730244150621220</t>
  </si>
  <si>
    <t>达拉特旗赵家沟至马场湾公路（赵家沟至王家沟段）</t>
  </si>
  <si>
    <t>四、建设规模及内容:本项目为地方农村公路，路线全长2.085km，其中K0+000-K1+476为入矿主要道路，按三级公路重载交通设计:K1+476-K2+085段通往矿区生活区及后续村庄，按小交通量农村公路四级(Ⅱ类)标准设计，路面类型为沥青混凝土路面。</t>
  </si>
  <si>
    <t>2202-150621-04-01-220940</t>
  </si>
  <si>
    <t>达拉特旗交通运输局</t>
  </si>
  <si>
    <t>风水梁镇母哈日沟村</t>
  </si>
  <si>
    <t>011730244150621218</t>
  </si>
  <si>
    <r>
      <rPr>
        <b/>
        <sz val="18"/>
        <rFont val="宋体"/>
        <charset val="134"/>
      </rPr>
      <t>达拉特旗</t>
    </r>
    <r>
      <rPr>
        <b/>
        <sz val="18"/>
        <rFont val="Times New Roman"/>
        <charset val="134"/>
      </rPr>
      <t>Y219</t>
    </r>
    <r>
      <rPr>
        <b/>
        <sz val="18"/>
        <rFont val="宋体"/>
        <charset val="134"/>
      </rPr>
      <t>枳机塔至青达门公路</t>
    </r>
  </si>
  <si>
    <t>项目建于展旦召苏木枳机塔村、青达门村境内，路线整体呈南北走向。路线全长15.227公里，设计速度30公里每小时;路基宽度75米，路面宽度65米。路面类型为沥青混凝土路面。</t>
  </si>
  <si>
    <t>2105-150621-04-01-687382</t>
  </si>
  <si>
    <t>展旦召苏木枳机塔村、青达门村境内</t>
  </si>
  <si>
    <t>011730244150621214</t>
  </si>
  <si>
    <t>该项目砂砾垫层15.215公里已全部完工，水稳碎石基层摊铺已完成10公里，过水路面全部完工。</t>
  </si>
  <si>
    <t>达拉特旗优然牧业至东方希望公路</t>
  </si>
  <si>
    <t>项目建于吉格斯太镇沟心召村境内。路线整体呈东西走向。路线全长4960公里，按照三级公路标准进行设计，设计速度30公里每小时，路面宽65米，路基宽7.5米，路面类型为沥青混凝土路面。</t>
  </si>
  <si>
    <t>2105-150621-04-01-373232</t>
  </si>
  <si>
    <t>吉格斯太镇沟心召村</t>
  </si>
  <si>
    <t>011730244150621216</t>
  </si>
  <si>
    <t>达拉特旗水镜湖旅游线至蓝天牧业公路</t>
  </si>
  <si>
    <t>项目建于吉格斯太镇沟心召村境内，路线整体呈东西走向。路线全长6853公里，一线、二线按三级公路标准进行设计，设计速度30km/h，路基宽7.5m，路面宽度65m。三线按四级公路标准进行设计，设计速度20km/h，路基宽6.5m，路面宽度 6.0m。路面类型为沥青混凝土路面。</t>
  </si>
  <si>
    <t>2105-150621-04-01-669774</t>
  </si>
  <si>
    <t>11730244150621200</t>
  </si>
  <si>
    <t>该项目于7月底复工，正在进行路基土石方作业。</t>
  </si>
  <si>
    <t>达拉特旗树林召镇与包茂高速改扩建工程（包头西连接线）</t>
  </si>
  <si>
    <r>
      <rPr>
        <sz val="18"/>
        <rFont val="Times New Roman"/>
        <charset val="134"/>
      </rPr>
      <t>X631</t>
    </r>
    <r>
      <rPr>
        <sz val="18"/>
        <rFont val="宋体"/>
        <charset val="134"/>
      </rPr>
      <t>线布尔陶亥至公其日格（</t>
    </r>
    <r>
      <rPr>
        <sz val="18"/>
        <rFont val="Times New Roman"/>
        <charset val="134"/>
      </rPr>
      <t>K136+058—K157+355)</t>
    </r>
    <r>
      <rPr>
        <sz val="18"/>
        <rFont val="宋体"/>
        <charset val="134"/>
      </rPr>
      <t>段公路建设项目</t>
    </r>
  </si>
  <si>
    <r>
      <rPr>
        <sz val="18"/>
        <rFont val="宋体"/>
        <charset val="134"/>
      </rPr>
      <t>本次大中修段落起点位于</t>
    </r>
    <r>
      <rPr>
        <sz val="18"/>
        <rFont val="Times New Roman"/>
        <charset val="134"/>
      </rPr>
      <t>X631</t>
    </r>
    <r>
      <rPr>
        <sz val="18"/>
        <rFont val="宋体"/>
        <charset val="134"/>
      </rPr>
      <t>线</t>
    </r>
    <r>
      <rPr>
        <sz val="18"/>
        <rFont val="Times New Roman"/>
        <charset val="134"/>
      </rPr>
      <t>K136+058</t>
    </r>
    <r>
      <rPr>
        <sz val="18"/>
        <rFont val="宋体"/>
        <charset val="134"/>
      </rPr>
      <t>处，终点位于</t>
    </r>
    <r>
      <rPr>
        <sz val="18"/>
        <rFont val="Times New Roman"/>
        <charset val="134"/>
      </rPr>
      <t>X631</t>
    </r>
    <r>
      <rPr>
        <sz val="18"/>
        <rFont val="宋体"/>
        <charset val="134"/>
      </rPr>
      <t>线</t>
    </r>
    <r>
      <rPr>
        <sz val="18"/>
        <rFont val="Times New Roman"/>
        <charset val="134"/>
      </rPr>
      <t>K157+355</t>
    </r>
    <r>
      <rPr>
        <sz val="18"/>
        <rFont val="宋体"/>
        <charset val="134"/>
      </rPr>
      <t>，处置隐患里程</t>
    </r>
    <r>
      <rPr>
        <sz val="18"/>
        <rFont val="Times New Roman"/>
        <charset val="134"/>
      </rPr>
      <t>21.297</t>
    </r>
    <r>
      <rPr>
        <sz val="18"/>
        <rFont val="宋体"/>
        <charset val="134"/>
      </rPr>
      <t>公里，维持原有公路技术标准不变。其中</t>
    </r>
    <r>
      <rPr>
        <sz val="18"/>
        <rFont val="Times New Roman"/>
        <charset val="134"/>
      </rPr>
      <t xml:space="preserve">K136+058—K149+930 </t>
    </r>
    <r>
      <rPr>
        <sz val="18"/>
        <rFont val="宋体"/>
        <charset val="134"/>
      </rPr>
      <t>段为二级公路，设计速度</t>
    </r>
    <r>
      <rPr>
        <sz val="18"/>
        <rFont val="Times New Roman"/>
        <charset val="134"/>
      </rPr>
      <t>60km/h</t>
    </r>
    <r>
      <rPr>
        <sz val="18"/>
        <rFont val="宋体"/>
        <charset val="134"/>
      </rPr>
      <t>，路基宽</t>
    </r>
    <r>
      <rPr>
        <sz val="18"/>
        <rFont val="Times New Roman"/>
        <charset val="134"/>
      </rPr>
      <t>10.5</t>
    </r>
    <r>
      <rPr>
        <sz val="18"/>
        <rFont val="宋体"/>
        <charset val="134"/>
      </rPr>
      <t>米，路面宽</t>
    </r>
    <r>
      <rPr>
        <sz val="18"/>
        <rFont val="Times New Roman"/>
        <charset val="134"/>
      </rPr>
      <t>9.0</t>
    </r>
    <r>
      <rPr>
        <sz val="18"/>
        <rFont val="宋体"/>
        <charset val="134"/>
      </rPr>
      <t>米，土路肩</t>
    </r>
    <r>
      <rPr>
        <sz val="18"/>
        <rFont val="Times New Roman"/>
        <charset val="134"/>
      </rPr>
      <t>2×0.75</t>
    </r>
    <r>
      <rPr>
        <sz val="18"/>
        <rFont val="宋体"/>
        <charset val="134"/>
      </rPr>
      <t>米；</t>
    </r>
    <r>
      <rPr>
        <sz val="18"/>
        <rFont val="Times New Roman"/>
        <charset val="134"/>
      </rPr>
      <t>K149+930—K157+355</t>
    </r>
    <r>
      <rPr>
        <sz val="18"/>
        <rFont val="宋体"/>
        <charset val="134"/>
      </rPr>
      <t>段为三级公路，设计速度</t>
    </r>
    <r>
      <rPr>
        <sz val="18"/>
        <rFont val="Times New Roman"/>
        <charset val="134"/>
      </rPr>
      <t>40km/h</t>
    </r>
    <r>
      <rPr>
        <sz val="18"/>
        <rFont val="宋体"/>
        <charset val="134"/>
      </rPr>
      <t>，路基宽</t>
    </r>
    <r>
      <rPr>
        <sz val="18"/>
        <rFont val="Times New Roman"/>
        <charset val="134"/>
      </rPr>
      <t>8.5</t>
    </r>
    <r>
      <rPr>
        <sz val="18"/>
        <rFont val="宋体"/>
        <charset val="134"/>
      </rPr>
      <t>米，路面宽</t>
    </r>
    <r>
      <rPr>
        <sz val="18"/>
        <rFont val="Times New Roman"/>
        <charset val="134"/>
      </rPr>
      <t>7.0</t>
    </r>
    <r>
      <rPr>
        <sz val="18"/>
        <rFont val="宋体"/>
        <charset val="134"/>
      </rPr>
      <t>米，土路肩</t>
    </r>
    <r>
      <rPr>
        <sz val="18"/>
        <rFont val="Times New Roman"/>
        <charset val="134"/>
      </rPr>
      <t>2×0.75</t>
    </r>
    <r>
      <rPr>
        <sz val="18"/>
        <rFont val="宋体"/>
        <charset val="134"/>
      </rPr>
      <t>米，路面为沥青混凝土。</t>
    </r>
  </si>
  <si>
    <t>树林召镇
展旦召苏木</t>
  </si>
  <si>
    <t>树林召镇、展旦召苏木</t>
  </si>
  <si>
    <t>所有手续全部办结完成，预计2023年5月进场施工。</t>
  </si>
  <si>
    <r>
      <rPr>
        <sz val="18"/>
        <rFont val="宋体"/>
        <charset val="134"/>
      </rPr>
      <t>达拉特旗后阴塔煤矿至东胜界</t>
    </r>
    <r>
      <rPr>
        <sz val="18"/>
        <rFont val="Times New Roman"/>
        <charset val="134"/>
      </rPr>
      <t>612</t>
    </r>
    <r>
      <rPr>
        <sz val="18"/>
        <rFont val="宋体"/>
        <charset val="134"/>
      </rPr>
      <t>县道建设项目</t>
    </r>
  </si>
  <si>
    <r>
      <rPr>
        <sz val="18"/>
        <rFont val="宋体"/>
        <charset val="134"/>
      </rPr>
      <t>达拉特旗后阴塔煤矿至东胜界</t>
    </r>
    <r>
      <rPr>
        <sz val="18"/>
        <rFont val="Times New Roman"/>
        <charset val="134"/>
      </rPr>
      <t>612</t>
    </r>
    <r>
      <rPr>
        <sz val="18"/>
        <rFont val="宋体"/>
        <charset val="134"/>
      </rPr>
      <t>县道建设项目农村公路位于树林召镇境内，路线起点位于后阴塔煤矿门前，顺接</t>
    </r>
    <r>
      <rPr>
        <sz val="18"/>
        <rFont val="Times New Roman"/>
        <charset val="134"/>
      </rPr>
      <t>X612</t>
    </r>
    <r>
      <rPr>
        <sz val="18"/>
        <rFont val="宋体"/>
        <charset val="134"/>
      </rPr>
      <t>线水泥路，终点顺接东胜段</t>
    </r>
    <r>
      <rPr>
        <sz val="18"/>
        <rFont val="Times New Roman"/>
        <charset val="134"/>
      </rPr>
      <t>X612</t>
    </r>
    <r>
      <rPr>
        <sz val="18"/>
        <rFont val="宋体"/>
        <charset val="134"/>
      </rPr>
      <t>线和亿源煤矿运煤专线以平面交叉形式相接，路线整体呈南北走向，路线全长</t>
    </r>
    <r>
      <rPr>
        <sz val="18"/>
        <rFont val="Times New Roman"/>
        <charset val="134"/>
      </rPr>
      <t>3.170</t>
    </r>
    <r>
      <rPr>
        <sz val="18"/>
        <rFont val="宋体"/>
        <charset val="134"/>
      </rPr>
      <t>公里，按照三级公路标准进行设计，设计速度为</t>
    </r>
    <r>
      <rPr>
        <sz val="18"/>
        <rFont val="Times New Roman"/>
        <charset val="134"/>
      </rPr>
      <t>30</t>
    </r>
    <r>
      <rPr>
        <sz val="18"/>
        <rFont val="宋体"/>
        <charset val="134"/>
      </rPr>
      <t>公里</t>
    </r>
    <r>
      <rPr>
        <sz val="18"/>
        <rFont val="Times New Roman"/>
        <charset val="134"/>
      </rPr>
      <t>/</t>
    </r>
    <r>
      <rPr>
        <sz val="18"/>
        <rFont val="宋体"/>
        <charset val="134"/>
      </rPr>
      <t>小时。路基宽</t>
    </r>
    <r>
      <rPr>
        <sz val="18"/>
        <rFont val="Times New Roman"/>
        <charset val="134"/>
      </rPr>
      <t>7.5</t>
    </r>
    <r>
      <rPr>
        <sz val="18"/>
        <rFont val="宋体"/>
        <charset val="134"/>
      </rPr>
      <t>米，路面宽</t>
    </r>
    <r>
      <rPr>
        <sz val="18"/>
        <rFont val="Times New Roman"/>
        <charset val="134"/>
      </rPr>
      <t xml:space="preserve">6.5 </t>
    </r>
    <r>
      <rPr>
        <sz val="18"/>
        <rFont val="宋体"/>
        <charset val="134"/>
      </rPr>
      <t>米，土路肩宽</t>
    </r>
    <r>
      <rPr>
        <sz val="18"/>
        <rFont val="Times New Roman"/>
        <charset val="134"/>
      </rPr>
      <t>1.0</t>
    </r>
    <r>
      <rPr>
        <sz val="18"/>
        <rFont val="宋体"/>
        <charset val="134"/>
      </rPr>
      <t>米，路拱采用</t>
    </r>
    <r>
      <rPr>
        <sz val="18"/>
        <rFont val="Times New Roman"/>
        <charset val="134"/>
      </rPr>
      <t>1.5%</t>
    </r>
    <r>
      <rPr>
        <sz val="18"/>
        <rFont val="宋体"/>
        <charset val="134"/>
      </rPr>
      <t>单向横坡，路面类型为沥青混凝土路面。</t>
    </r>
  </si>
  <si>
    <t>树林召镇什拉台村</t>
  </si>
  <si>
    <t>鄂尔多斯市省道316线西柳沟特大桥工程</t>
  </si>
  <si>
    <t>461086820150621201</t>
  </si>
  <si>
    <t>该项目实施主体为鄂尔多斯市交通运输局</t>
  </si>
  <si>
    <t>柴登嘎查召南社至新能源基地农村公路</t>
  </si>
  <si>
    <t>MA0QGERB8150621302</t>
  </si>
  <si>
    <t>该项目8月新增入库，水稳碎石基层、沥青混凝土路面已完成4.3公里，其余路段正在铺筑砂砾垫层</t>
  </si>
  <si>
    <t>达拉特旗交通运输服务中心柴登召南-S24农村公路项目</t>
  </si>
  <si>
    <t>MB1G28982150621302</t>
  </si>
  <si>
    <t>树林召镇南伙房社通社硬化路项目</t>
  </si>
  <si>
    <t>达拉特旗展旦召苏木和合成村综合服务建设项目</t>
  </si>
  <si>
    <t>新建汽车维修保养中心、汽车配件销售中心、仓储中心、餐饮中心、宾馆、职工宿舍、超市、卫生室、停车场等以及相关辅助配套设施，总建筑面积约：13000平方米。</t>
  </si>
  <si>
    <t>2112-150621-04-01-132707</t>
  </si>
  <si>
    <t>达拉特旗展旦召苏木和合成村股份经济合作社</t>
  </si>
  <si>
    <t>土地未批复</t>
  </si>
  <si>
    <t>该项目暂不计划实施</t>
  </si>
  <si>
    <t>丰胜奎煤矿不启动，该项目不计划实施</t>
  </si>
  <si>
    <r>
      <rPr>
        <b/>
        <sz val="18"/>
        <rFont val="Times New Roman"/>
        <charset val="134"/>
      </rPr>
      <t>1.</t>
    </r>
    <r>
      <rPr>
        <b/>
        <sz val="18"/>
        <rFont val="宋体"/>
        <charset val="134"/>
      </rPr>
      <t>建设用地</t>
    </r>
    <r>
      <rPr>
        <b/>
        <sz val="18"/>
        <rFont val="Times New Roman"/>
        <charset val="134"/>
      </rPr>
      <t xml:space="preserve">
2.</t>
    </r>
    <r>
      <rPr>
        <b/>
        <sz val="18"/>
        <rFont val="宋体"/>
        <charset val="134"/>
      </rPr>
      <t>土地供应</t>
    </r>
    <r>
      <rPr>
        <b/>
        <sz val="18"/>
        <rFont val="Times New Roman"/>
        <charset val="134"/>
      </rPr>
      <t xml:space="preserve">
3.</t>
    </r>
    <r>
      <rPr>
        <b/>
        <sz val="18"/>
        <rFont val="宋体"/>
        <charset val="134"/>
      </rPr>
      <t>施工许可</t>
    </r>
  </si>
  <si>
    <t>正在旗自然资源局组件</t>
  </si>
  <si>
    <t>达拉特旗昭君镇查干沟村综合服务建设项目</t>
  </si>
  <si>
    <t>2203-150621-04-01-358672</t>
  </si>
  <si>
    <t>达拉特旗昭君镇查干沟村股份经济合作社</t>
  </si>
  <si>
    <t>年内建成</t>
  </si>
  <si>
    <t>新开工，正在对接入库</t>
  </si>
  <si>
    <t>需对接入库</t>
  </si>
  <si>
    <t>该项目于8月3日取得建设用地批复，目前正在办理供地手续。</t>
  </si>
  <si>
    <r>
      <rPr>
        <b/>
        <sz val="18"/>
        <rFont val="Times New Roman"/>
        <charset val="134"/>
      </rPr>
      <t>1.</t>
    </r>
    <r>
      <rPr>
        <b/>
        <sz val="18"/>
        <rFont val="宋体"/>
        <charset val="134"/>
      </rPr>
      <t>施工许可</t>
    </r>
  </si>
  <si>
    <t>交通投资有限责任公司</t>
  </si>
  <si>
    <t>达拉特旗店梁服务区建设项目</t>
  </si>
  <si>
    <r>
      <rPr>
        <sz val="18"/>
        <rFont val="宋体"/>
        <charset val="134"/>
      </rPr>
      <t>服务区建筑面积</t>
    </r>
    <r>
      <rPr>
        <sz val="18"/>
        <rFont val="Times New Roman"/>
        <charset val="134"/>
      </rPr>
      <t>23450.85</t>
    </r>
    <r>
      <rPr>
        <sz val="18"/>
        <rFont val="宋体"/>
        <charset val="134"/>
      </rPr>
      <t>㎡，其中包括餐厅、超市、卫生间、办公室、住宿楼、维修车间；服务区并配套实施车位、绿化、硬化工程。</t>
    </r>
  </si>
  <si>
    <t>2201-150621-04-01-546900</t>
  </si>
  <si>
    <t>达拉特旗交通投资有限责任公司</t>
  </si>
  <si>
    <t>5月初，37亩新增建设用地已组件上报市自然资源局。
拟计划重新选址</t>
  </si>
  <si>
    <t>目前正在办理征地手续，涉及风水梁镇石匠窑村</t>
  </si>
  <si>
    <t>马啸宇</t>
  </si>
  <si>
    <t>常培荣</t>
  </si>
  <si>
    <r>
      <rPr>
        <b/>
        <sz val="18"/>
        <rFont val="宋体"/>
        <charset val="134"/>
      </rPr>
      <t>达拉特旗敖包梁服务区至</t>
    </r>
    <r>
      <rPr>
        <b/>
        <sz val="18"/>
        <rFont val="Times New Roman"/>
        <charset val="134"/>
      </rPr>
      <t xml:space="preserve"> X602 </t>
    </r>
    <r>
      <rPr>
        <b/>
        <sz val="18"/>
        <rFont val="宋体"/>
        <charset val="134"/>
      </rPr>
      <t>公路项目</t>
    </r>
  </si>
  <si>
    <t>拟建项目全长6244公里，按三级公路标准进行设计，设计速度30公里/小时，路基宽80米，路面宽7.0米，行车道宽2x325米，侧向宽度2x025米，土路肩宽2*0.5米，涵洞3道，平面交叉7处，路面类型为沥青混凝土路面。起点接X602德敖线，起点桩号为K0+000，终点与Y207运煤公路以平面交叉的形式相接，终点桩号为K6+244。</t>
  </si>
  <si>
    <t>2205-150621-04-01-915724</t>
  </si>
  <si>
    <t>MA0MWE0C8150621301</t>
  </si>
  <si>
    <t>该项目已完成现已完成土方开挖553482立方米，利用土方75262立方米，波纹管涵已全部安装完成，累计完成投资2070万元，预计10月底主体完工。</t>
  </si>
  <si>
    <t>民政局</t>
  </si>
  <si>
    <t>农村公益性生态墓地建设项目</t>
  </si>
  <si>
    <t>计划在白泥井镇、中和西镇、风水梁镇建设3个试点公墓</t>
  </si>
  <si>
    <t>卫生健康</t>
  </si>
  <si>
    <t>周少华</t>
  </si>
  <si>
    <t>白晓燕</t>
  </si>
  <si>
    <t>卫健委</t>
  </si>
  <si>
    <t>达拉特旗中蒙医院康养综合楼建设项目</t>
  </si>
  <si>
    <r>
      <rPr>
        <sz val="18"/>
        <rFont val="宋体"/>
        <charset val="134"/>
      </rPr>
      <t>建筑面积</t>
    </r>
    <r>
      <rPr>
        <sz val="18"/>
        <rFont val="Times New Roman"/>
        <charset val="134"/>
      </rPr>
      <t>43000</t>
    </r>
    <r>
      <rPr>
        <sz val="18"/>
        <rFont val="宋体"/>
        <charset val="134"/>
      </rPr>
      <t>平方米，设计养老床位</t>
    </r>
    <r>
      <rPr>
        <sz val="18"/>
        <rFont val="Times New Roman"/>
        <charset val="134"/>
      </rPr>
      <t>400</t>
    </r>
    <r>
      <rPr>
        <sz val="18"/>
        <rFont val="宋体"/>
        <charset val="134"/>
      </rPr>
      <t>张</t>
    </r>
    <r>
      <rPr>
        <sz val="18"/>
        <rFont val="Times New Roman"/>
        <charset val="134"/>
      </rPr>
      <t>,</t>
    </r>
    <r>
      <rPr>
        <sz val="18"/>
        <rFont val="宋体"/>
        <charset val="134"/>
      </rPr>
      <t>医疗床位</t>
    </r>
    <r>
      <rPr>
        <sz val="18"/>
        <rFont val="Times New Roman"/>
        <charset val="134"/>
      </rPr>
      <t>300</t>
    </r>
    <r>
      <rPr>
        <sz val="18"/>
        <rFont val="宋体"/>
        <charset val="134"/>
      </rPr>
      <t>张</t>
    </r>
    <r>
      <rPr>
        <sz val="18"/>
        <rFont val="Times New Roman"/>
        <charset val="134"/>
      </rPr>
      <t>,</t>
    </r>
    <r>
      <rPr>
        <sz val="18"/>
        <rFont val="宋体"/>
        <charset val="134"/>
      </rPr>
      <t>符合三级医院建设标准。项目总投资</t>
    </r>
    <r>
      <rPr>
        <sz val="18"/>
        <rFont val="Times New Roman"/>
        <charset val="134"/>
      </rPr>
      <t>4.5</t>
    </r>
    <r>
      <rPr>
        <sz val="18"/>
        <rFont val="宋体"/>
        <charset val="134"/>
      </rPr>
      <t>亿元，其中房屋及装修</t>
    </r>
    <r>
      <rPr>
        <sz val="18"/>
        <rFont val="Times New Roman"/>
        <charset val="134"/>
      </rPr>
      <t>4</t>
    </r>
    <r>
      <rPr>
        <sz val="18"/>
        <rFont val="宋体"/>
        <charset val="134"/>
      </rPr>
      <t>亿元，设备采购资金</t>
    </r>
    <r>
      <rPr>
        <sz val="18"/>
        <rFont val="Times New Roman"/>
        <charset val="134"/>
      </rPr>
      <t>0.5</t>
    </r>
    <r>
      <rPr>
        <sz val="18"/>
        <rFont val="宋体"/>
        <charset val="134"/>
      </rPr>
      <t>亿元。计划</t>
    </r>
    <r>
      <rPr>
        <sz val="18"/>
        <rFont val="Times New Roman"/>
        <charset val="134"/>
      </rPr>
      <t>4</t>
    </r>
    <r>
      <rPr>
        <sz val="18"/>
        <rFont val="宋体"/>
        <charset val="134"/>
      </rPr>
      <t>月份开工，</t>
    </r>
    <r>
      <rPr>
        <sz val="18"/>
        <rFont val="Times New Roman"/>
        <charset val="134"/>
      </rPr>
      <t>12</t>
    </r>
    <r>
      <rPr>
        <sz val="18"/>
        <rFont val="宋体"/>
        <charset val="134"/>
      </rPr>
      <t>月份交付使用。</t>
    </r>
  </si>
  <si>
    <t>平原街道</t>
  </si>
  <si>
    <t>202206</t>
  </si>
  <si>
    <t>L01199376150621203</t>
  </si>
  <si>
    <t>该项目建设单位由创新煤矿变更为金辉房地产开发有限公司，已复工。</t>
  </si>
  <si>
    <t>项目入库时主体部分已建成，创新煤矿购买楼房主体花费2亿元，现达拉特旗创新煤矿资金存在困难，由金辉房地产开发有限公司出资建设，涉及建设单位变更，暂无法报送统计相关数据。</t>
  </si>
  <si>
    <t>杨鹏翀</t>
  </si>
  <si>
    <t>陈玉林</t>
  </si>
  <si>
    <t>苏丽凤</t>
  </si>
  <si>
    <t>代建中心</t>
  </si>
  <si>
    <t>★达拉特旗妇幼保健院新建项目</t>
  </si>
  <si>
    <t>建设妇幼保健大楼，地下车库、设备用房等，室外道路、室外综合管线、景观、停车场等配套设施</t>
  </si>
  <si>
    <t>2020-150621-84-01-003614</t>
  </si>
  <si>
    <t>达拉特旗妇幼保健计划生育服务中心</t>
  </si>
  <si>
    <t>461100223150621102</t>
  </si>
  <si>
    <t>该项目已完成主体结构、二次填充结构。完成主体楼层的抹灰工程、防水工程。完成阻尼器、人防门、楼梯踏步板以及扶手的安装。</t>
  </si>
  <si>
    <t>吴燕</t>
  </si>
  <si>
    <t>李俊梅</t>
  </si>
  <si>
    <t>达拉特旗第一中学学生公寓、餐厅建设项目</t>
  </si>
  <si>
    <t>项目初步规划总建筑面积约12000平方米，概算总投资约6000万元，已落实资金4200万元，不足部分拟通过争取新增债券资金及各级财政资金等方式筹措。</t>
  </si>
  <si>
    <t>教育体育局</t>
  </si>
  <si>
    <t>教育</t>
  </si>
  <si>
    <t>MB1P24541150621308</t>
  </si>
  <si>
    <t>9月提交入库资料，正在审核。</t>
  </si>
  <si>
    <t>该项目已完成项目用地范围内原有换热站、水房以及部分地沟的拆除。餐厅项目完成基础土方和基础垫层浇筑工作，完成基础地下挡墙钢筋绑扎。</t>
  </si>
  <si>
    <t>达拉特旗第十二中学操场改造</t>
  </si>
  <si>
    <r>
      <rPr>
        <sz val="18"/>
        <rFont val="宋体"/>
        <charset val="134"/>
      </rPr>
      <t>改造运动场</t>
    </r>
    <r>
      <rPr>
        <sz val="18"/>
        <rFont val="Times New Roman"/>
        <charset val="134"/>
      </rPr>
      <t>30000</t>
    </r>
    <r>
      <rPr>
        <sz val="18"/>
        <rFont val="宋体"/>
        <charset val="134"/>
      </rPr>
      <t>平方米，包括改造运动场基层、塑胶、草坪、围栏、周边硬化、给排水等</t>
    </r>
  </si>
  <si>
    <t>MB1P24541150621307</t>
  </si>
  <si>
    <t>该项目已完成运动场面层、道插石、围栏基础、排水沟盖板、硬化垫层、体育器械等设施的拆除工作。</t>
  </si>
  <si>
    <t>何忠</t>
  </si>
  <si>
    <t>达拉特旗第五中学操场改造</t>
  </si>
  <si>
    <r>
      <rPr>
        <sz val="18"/>
        <rFont val="宋体"/>
        <charset val="134"/>
      </rPr>
      <t>改造运动场</t>
    </r>
    <r>
      <rPr>
        <sz val="18"/>
        <rFont val="Times New Roman"/>
        <charset val="134"/>
      </rPr>
      <t>15000</t>
    </r>
    <r>
      <rPr>
        <sz val="18"/>
        <rFont val="宋体"/>
        <charset val="134"/>
      </rPr>
      <t>平方米，包括改造运动场基层、塑胶、草坪、围栏、周边硬化、给排水等</t>
    </r>
  </si>
  <si>
    <t>MB1P24541150621309</t>
  </si>
  <si>
    <t>该项目已完成场地草坪塑胶清理、排水沟翻新、电缆沟拆除恢复工作。完成围网基础浇筑。完成80%沥青混凝土油面铺设工作。</t>
  </si>
  <si>
    <t>达拉特旗昭君镇高头窑小学文体综合楼建设项目</t>
  </si>
  <si>
    <r>
      <rPr>
        <sz val="18"/>
        <rFont val="宋体"/>
        <charset val="134"/>
      </rPr>
      <t>新建文体综合楼</t>
    </r>
    <r>
      <rPr>
        <sz val="18"/>
        <rFont val="Times New Roman"/>
        <charset val="134"/>
      </rPr>
      <t>1200</t>
    </r>
    <r>
      <rPr>
        <sz val="18"/>
        <rFont val="宋体"/>
        <charset val="134"/>
      </rPr>
      <t>平方米</t>
    </r>
  </si>
  <si>
    <t>列入2023年薄弱环节改善与能力提升项目规划，资金来源为上级专项资金。</t>
  </si>
  <si>
    <t>达拉特旗第二十三幼儿园新建项目</t>
  </si>
  <si>
    <r>
      <rPr>
        <sz val="18"/>
        <rFont val="宋体"/>
        <charset val="134"/>
      </rPr>
      <t>约</t>
    </r>
    <r>
      <rPr>
        <sz val="18"/>
        <rFont val="Times New Roman"/>
        <charset val="134"/>
      </rPr>
      <t>18057</t>
    </r>
    <r>
      <rPr>
        <sz val="18"/>
        <rFont val="宋体"/>
        <charset val="134"/>
      </rPr>
      <t>平方米，总建筑面积</t>
    </r>
    <r>
      <rPr>
        <sz val="18"/>
        <rFont val="Times New Roman"/>
        <charset val="134"/>
      </rPr>
      <t>5399</t>
    </r>
    <r>
      <rPr>
        <sz val="18"/>
        <rFont val="宋体"/>
        <charset val="134"/>
      </rPr>
      <t>平方米，其中保教楼</t>
    </r>
    <r>
      <rPr>
        <sz val="18"/>
        <rFont val="Times New Roman"/>
        <charset val="134"/>
      </rPr>
      <t>5279</t>
    </r>
    <r>
      <rPr>
        <sz val="18"/>
        <rFont val="宋体"/>
        <charset val="134"/>
      </rPr>
      <t>平方米，门房、消防水泵房等附属用房</t>
    </r>
    <r>
      <rPr>
        <sz val="18"/>
        <rFont val="Times New Roman"/>
        <charset val="134"/>
      </rPr>
      <t>120</t>
    </r>
    <r>
      <rPr>
        <sz val="18"/>
        <rFont val="宋体"/>
        <charset val="134"/>
      </rPr>
      <t>平方米及其他配套工程等。</t>
    </r>
  </si>
  <si>
    <t>2206-150621-04-01-265692</t>
  </si>
  <si>
    <r>
      <rPr>
        <sz val="18"/>
        <rFont val="Times New Roman"/>
        <charset val="134"/>
      </rPr>
      <t>2023</t>
    </r>
    <r>
      <rPr>
        <sz val="18"/>
        <rFont val="宋体"/>
        <charset val="134"/>
      </rPr>
      <t>年</t>
    </r>
  </si>
  <si>
    <t>项目经旗政府2023年第2次常务会议审议同意实施，已办理地勘，项目建议书、可行性研究报告批复；现正在协调土地手续</t>
  </si>
  <si>
    <r>
      <rPr>
        <sz val="18"/>
        <rFont val="Times New Roman"/>
        <charset val="134"/>
      </rPr>
      <t>1.</t>
    </r>
    <r>
      <rPr>
        <sz val="18"/>
        <rFont val="宋体"/>
        <charset val="134"/>
      </rPr>
      <t>环评；</t>
    </r>
    <r>
      <rPr>
        <sz val="18"/>
        <rFont val="Times New Roman"/>
        <charset val="134"/>
      </rPr>
      <t>2.</t>
    </r>
    <r>
      <rPr>
        <sz val="18"/>
        <rFont val="宋体"/>
        <charset val="134"/>
      </rPr>
      <t>林地；</t>
    </r>
    <r>
      <rPr>
        <sz val="18"/>
        <rFont val="Times New Roman"/>
        <charset val="134"/>
      </rPr>
      <t>3.</t>
    </r>
    <r>
      <rPr>
        <sz val="18"/>
        <rFont val="宋体"/>
        <charset val="134"/>
      </rPr>
      <t>草地；</t>
    </r>
    <r>
      <rPr>
        <sz val="18"/>
        <rFont val="Times New Roman"/>
        <charset val="134"/>
      </rPr>
      <t>4.</t>
    </r>
    <r>
      <rPr>
        <sz val="18"/>
        <rFont val="宋体"/>
        <charset val="134"/>
      </rPr>
      <t>施工许可</t>
    </r>
  </si>
  <si>
    <t>赵永苍</t>
  </si>
  <si>
    <t>王飞</t>
  </si>
  <si>
    <t>王瑞隆</t>
  </si>
  <si>
    <t>达拉特旗高级职业学校（专精特新职业学院）</t>
  </si>
  <si>
    <t>新建教学楼、宿舍楼、餐厅、体育馆、图书馆、报告厅、办公综合楼、实训车间、门房、看台、运动场及附属设施等</t>
  </si>
  <si>
    <t>文旅局</t>
  </si>
  <si>
    <t>水镜湖沙漠旅游区建设项目</t>
  </si>
  <si>
    <r>
      <rPr>
        <sz val="18"/>
        <rFont val="宋体"/>
        <charset val="134"/>
      </rPr>
      <t>游客中心及其他附属设施，建筑面积</t>
    </r>
    <r>
      <rPr>
        <sz val="18"/>
        <rFont val="Times New Roman"/>
        <charset val="134"/>
      </rPr>
      <t>3000</t>
    </r>
    <r>
      <rPr>
        <sz val="18"/>
        <rFont val="宋体"/>
        <charset val="134"/>
      </rPr>
      <t>平米，</t>
    </r>
    <r>
      <rPr>
        <sz val="18"/>
        <rFont val="Times New Roman"/>
        <charset val="134"/>
      </rPr>
      <t xml:space="preserve">
</t>
    </r>
    <r>
      <rPr>
        <sz val="18"/>
        <rFont val="宋体"/>
        <charset val="134"/>
      </rPr>
      <t>占地面积</t>
    </r>
    <r>
      <rPr>
        <sz val="18"/>
        <rFont val="Times New Roman"/>
        <charset val="134"/>
      </rPr>
      <t>1066672</t>
    </r>
    <r>
      <rPr>
        <sz val="18"/>
        <rFont val="宋体"/>
        <charset val="134"/>
      </rPr>
      <t>平方米</t>
    </r>
  </si>
  <si>
    <t>2108-150621-04-01-678284</t>
  </si>
  <si>
    <t>鄂尔多斯市水镜湖沙漠旅游开发有限公司</t>
  </si>
  <si>
    <t>风水梁镇乌兰壕村</t>
  </si>
  <si>
    <t>旅游开发</t>
  </si>
  <si>
    <t>正在办理规划批复手续</t>
  </si>
  <si>
    <t>杨文亮</t>
  </si>
  <si>
    <t>圣水部落水世界升级改造项目、青少年拓展培训基地，民俗园升级改造</t>
  </si>
  <si>
    <t>70141605X150621102</t>
  </si>
  <si>
    <t>门厅已经封闭，内装修正在进行，重新铺设地板</t>
  </si>
  <si>
    <t>智克</t>
  </si>
  <si>
    <t>北京翠微集团有限责任公司文旅商贸、康养研学、新能源产业项目</t>
  </si>
  <si>
    <t>现代服务业</t>
  </si>
  <si>
    <t>上海五八零八企业管理有限公司达拉特旗名优产品线上直播基地项目</t>
  </si>
  <si>
    <t>上海</t>
  </si>
  <si>
    <t>新建图书馆博物馆设备购置安装工程</t>
  </si>
  <si>
    <t>011730295150621103</t>
  </si>
  <si>
    <t>博物馆地质、古代史、农耕3个展厅完成轻钢龙骨隔墙、展墙防火板、纸面石膏板、墙面刮白及涂料、场景造型、强弱电、消防、吊顶、地面垫层、照明施工，正进行场景、动画、图版和展柜制作；革命、城市发展、自然生态3个展厅正进行轻钢龙骨隔墙施工。</t>
  </si>
  <si>
    <t>赵飞云</t>
  </si>
  <si>
    <r>
      <rPr>
        <b/>
        <sz val="18"/>
        <rFont val="宋体"/>
        <charset val="134"/>
      </rPr>
      <t>★内蒙古自治区鄂尔多斯市达拉特旗人民医院二期综合病房楼</t>
    </r>
    <r>
      <rPr>
        <b/>
        <sz val="18"/>
        <rFont val="Times New Roman"/>
        <charset val="134"/>
      </rPr>
      <t>21656</t>
    </r>
    <r>
      <rPr>
        <b/>
        <sz val="18"/>
        <rFont val="宋体"/>
        <charset val="134"/>
      </rPr>
      <t>平方米新建项目</t>
    </r>
  </si>
  <si>
    <r>
      <rPr>
        <sz val="18"/>
        <rFont val="宋体"/>
        <charset val="134"/>
      </rPr>
      <t>项目总用地面积</t>
    </r>
    <r>
      <rPr>
        <sz val="18"/>
        <rFont val="Times New Roman"/>
        <charset val="134"/>
      </rPr>
      <t>18730.74</t>
    </r>
    <r>
      <rPr>
        <sz val="18"/>
        <rFont val="宋体"/>
        <charset val="134"/>
      </rPr>
      <t>平方米，建筑面积</t>
    </r>
    <r>
      <rPr>
        <sz val="18"/>
        <rFont val="Times New Roman"/>
        <charset val="134"/>
      </rPr>
      <t>21656</t>
    </r>
    <r>
      <rPr>
        <sz val="18"/>
        <rFont val="宋体"/>
        <charset val="134"/>
      </rPr>
      <t>平方米，地上八层、地下一层（人防工程）。</t>
    </r>
  </si>
  <si>
    <t>2201-150621-04-01-495793</t>
  </si>
  <si>
    <t>达拉特旗人民医院</t>
  </si>
  <si>
    <t>202306</t>
  </si>
  <si>
    <t>MB1P24541150621303</t>
  </si>
  <si>
    <t>该项目已完成A区病房楼基础分部工程全部施工内容。完成附属用房基础验槽。</t>
  </si>
  <si>
    <t>潘海丰</t>
  </si>
  <si>
    <t>★内蒙古自治区鄂尔多斯市达拉特旗文化旅游服务中心基础设施新建项目</t>
  </si>
  <si>
    <t>项目总建筑面积18856.04平方米，其中文化旅游演艺中心7713.4平方米，主要包括大舞台、观众厅、休息厅兼书画摄影展厅、排列厅等；文化旅游展示中心11142.64平方米，主要包括展厅、非遗研究室、非遗技艺传习室、录音录像室、文艺创作室、研究整理室等。</t>
  </si>
  <si>
    <t>2205-150621-04-01-973901</t>
  </si>
  <si>
    <t>文化</t>
  </si>
  <si>
    <t>MB1P24541150621306</t>
  </si>
  <si>
    <t>该项目已完成基础土方的开挖、混凝土基础桩浇注、复合地基承载力检测工作。</t>
  </si>
  <si>
    <t>贺强
常淑英</t>
  </si>
  <si>
    <t>19204773336
15247703606</t>
  </si>
  <si>
    <t>李沐梓</t>
  </si>
  <si>
    <t>★内蒙古自治区鄂尔多斯市达拉特旗青少年活动中心新建项目</t>
  </si>
  <si>
    <r>
      <rPr>
        <sz val="18"/>
        <rFont val="宋体"/>
        <charset val="134"/>
      </rPr>
      <t>总建筑面</t>
    </r>
    <r>
      <rPr>
        <sz val="18"/>
        <rFont val="Times New Roman"/>
        <charset val="134"/>
      </rPr>
      <t xml:space="preserve"> </t>
    </r>
    <r>
      <rPr>
        <sz val="18"/>
        <rFont val="宋体"/>
        <charset val="134"/>
      </rPr>
      <t>积</t>
    </r>
    <r>
      <rPr>
        <sz val="18"/>
        <rFont val="Times New Roman"/>
        <charset val="134"/>
      </rPr>
      <t xml:space="preserve"> 31674.14 </t>
    </r>
    <r>
      <rPr>
        <sz val="18"/>
        <rFont val="宋体"/>
        <charset val="134"/>
      </rPr>
      <t>平方米，其中：</t>
    </r>
    <r>
      <rPr>
        <sz val="18"/>
        <rFont val="Times New Roman"/>
        <charset val="134"/>
      </rPr>
      <t xml:space="preserve"> </t>
    </r>
    <r>
      <rPr>
        <sz val="18"/>
        <rFont val="宋体"/>
        <charset val="134"/>
      </rPr>
      <t>体育馆、游泳馆</t>
    </r>
    <r>
      <rPr>
        <sz val="18"/>
        <rFont val="Times New Roman"/>
        <charset val="134"/>
      </rPr>
      <t xml:space="preserve"> 8552.32 </t>
    </r>
    <r>
      <rPr>
        <sz val="18"/>
        <rFont val="宋体"/>
        <charset val="134"/>
      </rPr>
      <t>平方米，科技馆</t>
    </r>
    <r>
      <rPr>
        <sz val="18"/>
        <rFont val="Times New Roman"/>
        <charset val="134"/>
      </rPr>
      <t xml:space="preserve"> 9029.1 </t>
    </r>
    <r>
      <rPr>
        <sz val="18"/>
        <rFont val="宋体"/>
        <charset val="134"/>
      </rPr>
      <t>平方米，青少年训练中心</t>
    </r>
    <r>
      <rPr>
        <sz val="18"/>
        <rFont val="Times New Roman"/>
        <charset val="134"/>
      </rPr>
      <t xml:space="preserve"> 14092.72 </t>
    </r>
    <r>
      <rPr>
        <sz val="18"/>
        <rFont val="宋体"/>
        <charset val="134"/>
      </rPr>
      <t>平方米。</t>
    </r>
  </si>
  <si>
    <t>2206-150621-04-01-325919</t>
  </si>
  <si>
    <t>MB1P24541150621304</t>
  </si>
  <si>
    <r>
      <rPr>
        <sz val="18"/>
        <rFont val="Times New Roman"/>
        <charset val="134"/>
      </rPr>
      <t>2024</t>
    </r>
    <r>
      <rPr>
        <sz val="18"/>
        <rFont val="宋体"/>
        <charset val="134"/>
      </rPr>
      <t>年</t>
    </r>
    <r>
      <rPr>
        <sz val="18"/>
        <rFont val="Times New Roman"/>
        <charset val="134"/>
      </rPr>
      <t>12</t>
    </r>
  </si>
  <si>
    <t>该项目已完成培训中心、科技馆、体育馆基础的土方开挖。完成CFG混凝土桩全部浇筑工作。完成培训中心、体育馆、游泳馆、科技馆基础混凝土浇筑。完成培训中心隔震支座安装。完成体育馆、游泳馆基础架空层混凝土浇筑。</t>
  </si>
  <si>
    <t>王润生</t>
  </si>
  <si>
    <t>★内蒙古自治区鄂尔多斯市达拉特旗市民健身中心新建项目</t>
  </si>
  <si>
    <r>
      <rPr>
        <sz val="18"/>
        <rFont val="宋体"/>
        <charset val="134"/>
      </rPr>
      <t>建筑面积</t>
    </r>
    <r>
      <rPr>
        <sz val="18"/>
        <rFont val="Times New Roman"/>
        <charset val="134"/>
      </rPr>
      <t>9126.3</t>
    </r>
    <r>
      <rPr>
        <sz val="18"/>
        <rFont val="宋体"/>
        <charset val="134"/>
      </rPr>
      <t>平方米，网球馆</t>
    </r>
    <r>
      <rPr>
        <sz val="18"/>
        <rFont val="Times New Roman"/>
        <charset val="134"/>
      </rPr>
      <t>3557</t>
    </r>
    <r>
      <rPr>
        <sz val="18"/>
        <rFont val="宋体"/>
        <charset val="134"/>
      </rPr>
      <t>平方米，市民健身中心</t>
    </r>
    <r>
      <rPr>
        <sz val="18"/>
        <rFont val="Times New Roman"/>
        <charset val="134"/>
      </rPr>
      <t>5569.3</t>
    </r>
    <r>
      <rPr>
        <sz val="18"/>
        <rFont val="宋体"/>
        <charset val="134"/>
      </rPr>
      <t>平方米，包括健身房、乒乓球馆、羽毛球馆、篮球馆。</t>
    </r>
  </si>
  <si>
    <t>2206-150621-04-01-698222</t>
  </si>
  <si>
    <t>体育</t>
  </si>
  <si>
    <t>MB1P24541150621305</t>
  </si>
  <si>
    <t>该项目已完成基础土方的开挖和混凝土基础桩浇注工作。完成复合地基承载力检测、基础混凝土垫层、基础独立、伐板基础以及地梁。完成基础分部工程（负0.13米已下包括架空层）。完成8一13轴一层梁板柱混凝土浇筑。</t>
  </si>
  <si>
    <t>常淑英</t>
  </si>
  <si>
    <t>达拉特旗体育公园建设项目</t>
  </si>
  <si>
    <t>总占地面积75564.14m2,绿化用地面积46705.78m2,水体占地面积2834m2,铺装运动场地面积24625.36M2,包括儿童活动场所，健身场所等，室外停车场1201m2,同时建设小品景观、雕塑、管理站及公厕等相关辅助配套设施。</t>
  </si>
  <si>
    <t>2205-150621-04-01-793500</t>
  </si>
  <si>
    <t>202211</t>
  </si>
  <si>
    <t>MB1P24541150621201</t>
  </si>
  <si>
    <t>达拉特旗足球公园建设项目</t>
  </si>
  <si>
    <t>总占地面积24129.24平方米，合36.19亩，其中拆迁面积3522.35平方米，合5.28亩。项目位于树林召镇平原大街南、和平路西、安达街北、长胜路东。建设5人制足球场3个，8人制足球场2个。</t>
  </si>
  <si>
    <t>2211-150621-04-01-268108</t>
  </si>
  <si>
    <t>万通集团</t>
  </si>
  <si>
    <t>该项目已完成绿化给水管道、给水井的施工。完成混砂垫层施工，具备混凝土基层浇筑条件。</t>
  </si>
  <si>
    <t>土地已批复</t>
  </si>
  <si>
    <t>达拉特旗树林召镇第三小学文体综合楼建设项目</t>
  </si>
  <si>
    <r>
      <rPr>
        <sz val="18"/>
        <rFont val="宋体"/>
        <charset val="134"/>
      </rPr>
      <t>建设规模及内容</t>
    </r>
    <r>
      <rPr>
        <sz val="18"/>
        <rFont val="Times New Roman"/>
        <charset val="134"/>
      </rPr>
      <t>:</t>
    </r>
    <r>
      <rPr>
        <sz val="18"/>
        <rFont val="宋体"/>
        <charset val="134"/>
      </rPr>
      <t>该项目总建筑面积</t>
    </r>
    <r>
      <rPr>
        <sz val="18"/>
        <rFont val="Times New Roman"/>
        <charset val="134"/>
      </rPr>
      <t>39528</t>
    </r>
    <r>
      <rPr>
        <sz val="18"/>
        <rFont val="宋体"/>
        <charset val="134"/>
      </rPr>
      <t>㎡，为三层框架结构，主要建设体育活动区、功能教室及相关附属用房。</t>
    </r>
  </si>
  <si>
    <t>2203-150621-04-01-926508</t>
  </si>
  <si>
    <t>昭君街道</t>
  </si>
  <si>
    <t>MB1P24541150621301</t>
  </si>
  <si>
    <t>该项目已完成施工区内教学楼供热管道的改造以及文体综合楼主体混凝土结构封顶。完成文体综合楼2-4轴交A-J轴钢结构屋架的安装。完成消防泵房基础底板的钢筋绑扎。</t>
  </si>
  <si>
    <t>住建局</t>
  </si>
  <si>
    <r>
      <rPr>
        <b/>
        <sz val="18"/>
        <rFont val="宋体"/>
        <charset val="134"/>
      </rPr>
      <t>★达拉特旗</t>
    </r>
    <r>
      <rPr>
        <b/>
        <sz val="18"/>
        <rFont val="Times New Roman"/>
        <charset val="134"/>
      </rPr>
      <t>7.3</t>
    </r>
    <r>
      <rPr>
        <b/>
        <sz val="18"/>
        <rFont val="宋体"/>
        <charset val="134"/>
      </rPr>
      <t>公里雨污分流及道路改造工程</t>
    </r>
  </si>
  <si>
    <r>
      <rPr>
        <sz val="18"/>
        <rFont val="宋体"/>
        <charset val="134"/>
      </rPr>
      <t>树林召大街（达拉特路</t>
    </r>
    <r>
      <rPr>
        <sz val="18"/>
        <rFont val="Times New Roman"/>
        <charset val="134"/>
      </rPr>
      <t>-</t>
    </r>
    <r>
      <rPr>
        <sz val="18"/>
        <rFont val="宋体"/>
        <charset val="134"/>
      </rPr>
      <t>林荫路）、昭君路（树林召大街</t>
    </r>
    <r>
      <rPr>
        <sz val="18"/>
        <rFont val="Times New Roman"/>
        <charset val="134"/>
      </rPr>
      <t>-</t>
    </r>
    <r>
      <rPr>
        <sz val="18"/>
        <rFont val="宋体"/>
        <charset val="134"/>
      </rPr>
      <t>锡尼街）、市府街（林荫路</t>
    </r>
    <r>
      <rPr>
        <sz val="18"/>
        <rFont val="Times New Roman"/>
        <charset val="134"/>
      </rPr>
      <t>-</t>
    </r>
    <r>
      <rPr>
        <sz val="18"/>
        <rFont val="宋体"/>
        <charset val="134"/>
      </rPr>
      <t>达拉特路）、长胜路（树林召大街</t>
    </r>
    <r>
      <rPr>
        <sz val="18"/>
        <rFont val="Times New Roman"/>
        <charset val="134"/>
      </rPr>
      <t>-</t>
    </r>
    <r>
      <rPr>
        <sz val="18"/>
        <rFont val="宋体"/>
        <charset val="134"/>
      </rPr>
      <t>市府街）、广场东路（树林召大街</t>
    </r>
    <r>
      <rPr>
        <sz val="18"/>
        <rFont val="Times New Roman"/>
        <charset val="134"/>
      </rPr>
      <t>-</t>
    </r>
    <r>
      <rPr>
        <sz val="18"/>
        <rFont val="宋体"/>
        <charset val="134"/>
      </rPr>
      <t>市府街）、商城路（锡尼街</t>
    </r>
    <r>
      <rPr>
        <sz val="18"/>
        <rFont val="Times New Roman"/>
        <charset val="134"/>
      </rPr>
      <t>-</t>
    </r>
    <r>
      <rPr>
        <sz val="18"/>
        <rFont val="宋体"/>
        <charset val="134"/>
      </rPr>
      <t>光荣院）、林荫东路（树林召大街</t>
    </r>
    <r>
      <rPr>
        <sz val="18"/>
        <rFont val="Times New Roman"/>
        <charset val="134"/>
      </rPr>
      <t>-</t>
    </r>
    <r>
      <rPr>
        <sz val="18"/>
        <rFont val="宋体"/>
        <charset val="134"/>
      </rPr>
      <t>迎宾大街），改造道路及排水管网</t>
    </r>
    <r>
      <rPr>
        <sz val="18"/>
        <rFont val="Times New Roman"/>
        <charset val="134"/>
      </rPr>
      <t>7.3</t>
    </r>
    <r>
      <rPr>
        <sz val="18"/>
        <rFont val="宋体"/>
        <charset val="134"/>
      </rPr>
      <t>公里</t>
    </r>
  </si>
  <si>
    <t xml:space="preserve"> 2202-150621-04-01-282904</t>
  </si>
  <si>
    <t>街道</t>
  </si>
  <si>
    <t>地下管廊</t>
  </si>
  <si>
    <t>353040550150621318</t>
  </si>
  <si>
    <t>市府街（林荫路-达拉特路）、林荫东路（树林召大街-迎宾大街）、树林召大街（林荫路-达拉特路）、商城路（锡尼街-光荣院）、长胜路（树林召大街-锡尼街）、广场东路（树林召大街-市府街）段已完工并通车；正在进行广场东路、长胜路两侧硬化施工，预计9月15日完成。</t>
  </si>
  <si>
    <t>邱攀东</t>
  </si>
  <si>
    <t>达拉特旗2022年2.315公里市政道路及附属设施新建工程（一期）</t>
  </si>
  <si>
    <r>
      <rPr>
        <sz val="18"/>
        <rFont val="宋体"/>
        <charset val="134"/>
      </rPr>
      <t>新建道路总长</t>
    </r>
    <r>
      <rPr>
        <sz val="18"/>
        <rFont val="Times New Roman"/>
        <charset val="134"/>
      </rPr>
      <t>2.06km</t>
    </r>
    <r>
      <rPr>
        <sz val="18"/>
        <rFont val="宋体"/>
        <charset val="134"/>
      </rPr>
      <t>，铺设沥青路面</t>
    </r>
    <r>
      <rPr>
        <sz val="18"/>
        <rFont val="Times New Roman"/>
        <charset val="134"/>
      </rPr>
      <t>3.76</t>
    </r>
    <r>
      <rPr>
        <sz val="18"/>
        <rFont val="宋体"/>
        <charset val="134"/>
      </rPr>
      <t>万</t>
    </r>
    <r>
      <rPr>
        <sz val="18"/>
        <rFont val="Times New Roman"/>
        <charset val="134"/>
      </rPr>
      <t>m2</t>
    </r>
    <r>
      <rPr>
        <sz val="18"/>
        <rFont val="宋体"/>
        <charset val="134"/>
      </rPr>
      <t>，雨污管网</t>
    </r>
    <r>
      <rPr>
        <sz val="18"/>
        <rFont val="Times New Roman"/>
        <charset val="134"/>
      </rPr>
      <t>2.06km</t>
    </r>
    <r>
      <rPr>
        <sz val="18"/>
        <rFont val="宋体"/>
        <charset val="134"/>
      </rPr>
      <t>，路灯</t>
    </r>
    <r>
      <rPr>
        <sz val="18"/>
        <rFont val="Times New Roman"/>
        <charset val="134"/>
      </rPr>
      <t>87</t>
    </r>
    <r>
      <rPr>
        <sz val="18"/>
        <rFont val="宋体"/>
        <charset val="134"/>
      </rPr>
      <t>盏，绿化</t>
    </r>
    <r>
      <rPr>
        <sz val="18"/>
        <rFont val="Times New Roman"/>
        <charset val="134"/>
      </rPr>
      <t>0.9</t>
    </r>
    <r>
      <rPr>
        <sz val="18"/>
        <rFont val="宋体"/>
        <charset val="134"/>
      </rPr>
      <t>万</t>
    </r>
    <r>
      <rPr>
        <sz val="18"/>
        <rFont val="Times New Roman"/>
        <charset val="134"/>
      </rPr>
      <t xml:space="preserve">m2
</t>
    </r>
    <r>
      <rPr>
        <sz val="18"/>
        <rFont val="宋体"/>
        <charset val="134"/>
      </rPr>
      <t>昭君路（迎宾大街—博物馆北街）、博物馆北街（昭君路—建设路）、长胜路（市府街—迎宾大街）、市府街（达拉特路—公园路）、公园路（树林召大街—迎宾大街</t>
    </r>
  </si>
  <si>
    <t>2201-150621-04-01-246361</t>
  </si>
  <si>
    <t>353040550150621215</t>
  </si>
  <si>
    <t>该项目昭君路、博物馆北街已完成，长胜路完成260米，公园路完成雨污水管网各460米，正在进行公园路御园帝景东侧水稳基层施工，预计该段9月30日完成并通车，市府街未进场施工。</t>
  </si>
  <si>
    <r>
      <rPr>
        <sz val="18"/>
        <rFont val="Times New Roman"/>
        <charset val="134"/>
      </rPr>
      <t>1.</t>
    </r>
    <r>
      <rPr>
        <sz val="18"/>
        <rFont val="宋体"/>
        <charset val="134"/>
      </rPr>
      <t>建设用地；</t>
    </r>
    <r>
      <rPr>
        <sz val="18"/>
        <rFont val="Times New Roman"/>
        <charset val="134"/>
      </rPr>
      <t>2.</t>
    </r>
    <r>
      <rPr>
        <sz val="18"/>
        <rFont val="宋体"/>
        <charset val="134"/>
      </rPr>
      <t>土地供应；</t>
    </r>
    <r>
      <rPr>
        <sz val="18"/>
        <rFont val="Times New Roman"/>
        <charset val="134"/>
      </rPr>
      <t>3.</t>
    </r>
    <r>
      <rPr>
        <sz val="18"/>
        <rFont val="宋体"/>
        <charset val="134"/>
      </rPr>
      <t>施工许可</t>
    </r>
  </si>
  <si>
    <r>
      <rPr>
        <b/>
        <sz val="18"/>
        <rFont val="宋体"/>
        <charset val="134"/>
      </rPr>
      <t>达拉特旗</t>
    </r>
    <r>
      <rPr>
        <b/>
        <sz val="18"/>
        <rFont val="Times New Roman"/>
        <charset val="134"/>
      </rPr>
      <t>2022</t>
    </r>
    <r>
      <rPr>
        <b/>
        <sz val="18"/>
        <rFont val="宋体"/>
        <charset val="134"/>
      </rPr>
      <t>年</t>
    </r>
    <r>
      <rPr>
        <b/>
        <sz val="18"/>
        <rFont val="Times New Roman"/>
        <charset val="134"/>
      </rPr>
      <t>2.01</t>
    </r>
    <r>
      <rPr>
        <b/>
        <sz val="18"/>
        <rFont val="宋体"/>
        <charset val="134"/>
      </rPr>
      <t>公里市政道路及附属设施新建工程（二期）</t>
    </r>
  </si>
  <si>
    <r>
      <rPr>
        <sz val="18"/>
        <rFont val="宋体"/>
        <charset val="134"/>
      </rPr>
      <t>新建道路总长</t>
    </r>
    <r>
      <rPr>
        <sz val="18"/>
        <rFont val="Times New Roman"/>
        <charset val="134"/>
      </rPr>
      <t>1.495km</t>
    </r>
    <r>
      <rPr>
        <sz val="18"/>
        <rFont val="宋体"/>
        <charset val="134"/>
      </rPr>
      <t>，铺设沥青路面</t>
    </r>
    <r>
      <rPr>
        <sz val="18"/>
        <rFont val="Times New Roman"/>
        <charset val="134"/>
      </rPr>
      <t>2.48</t>
    </r>
    <r>
      <rPr>
        <sz val="18"/>
        <rFont val="宋体"/>
        <charset val="134"/>
      </rPr>
      <t>万</t>
    </r>
    <r>
      <rPr>
        <sz val="18"/>
        <rFont val="Times New Roman"/>
        <charset val="134"/>
      </rPr>
      <t>m2</t>
    </r>
    <r>
      <rPr>
        <sz val="18"/>
        <rFont val="宋体"/>
        <charset val="134"/>
      </rPr>
      <t>，雨污管网</t>
    </r>
    <r>
      <rPr>
        <sz val="18"/>
        <rFont val="Times New Roman"/>
        <charset val="134"/>
      </rPr>
      <t>1.495km</t>
    </r>
    <r>
      <rPr>
        <sz val="18"/>
        <rFont val="宋体"/>
        <charset val="134"/>
      </rPr>
      <t>，路灯</t>
    </r>
    <r>
      <rPr>
        <sz val="18"/>
        <rFont val="Times New Roman"/>
        <charset val="134"/>
      </rPr>
      <t>75</t>
    </r>
    <r>
      <rPr>
        <sz val="18"/>
        <rFont val="宋体"/>
        <charset val="134"/>
      </rPr>
      <t>盏，绿化</t>
    </r>
    <r>
      <rPr>
        <sz val="18"/>
        <rFont val="Times New Roman"/>
        <charset val="134"/>
      </rPr>
      <t>0.9</t>
    </r>
    <r>
      <rPr>
        <sz val="18"/>
        <rFont val="宋体"/>
        <charset val="134"/>
      </rPr>
      <t>万</t>
    </r>
    <r>
      <rPr>
        <sz val="18"/>
        <rFont val="Times New Roman"/>
        <charset val="134"/>
      </rPr>
      <t xml:space="preserve">m2
 </t>
    </r>
    <r>
      <rPr>
        <sz val="18"/>
        <rFont val="宋体"/>
        <charset val="134"/>
      </rPr>
      <t>黄河大街（林荫东路</t>
    </r>
    <r>
      <rPr>
        <sz val="18"/>
        <rFont val="Times New Roman"/>
        <charset val="134"/>
      </rPr>
      <t>—</t>
    </r>
    <r>
      <rPr>
        <sz val="18"/>
        <rFont val="宋体"/>
        <charset val="134"/>
      </rPr>
      <t>西园路）、林荫东路（黄河大街</t>
    </r>
    <r>
      <rPr>
        <sz val="18"/>
        <rFont val="Times New Roman"/>
        <charset val="134"/>
      </rPr>
      <t>—</t>
    </r>
    <r>
      <rPr>
        <sz val="18"/>
        <rFont val="宋体"/>
        <charset val="134"/>
      </rPr>
      <t>新园街）、林荫路及烈士纪念公园配套停车场工程、气象局北路（和平路</t>
    </r>
    <r>
      <rPr>
        <sz val="18"/>
        <rFont val="Times New Roman"/>
        <charset val="134"/>
      </rPr>
      <t>—</t>
    </r>
    <r>
      <rPr>
        <sz val="18"/>
        <rFont val="宋体"/>
        <charset val="134"/>
      </rPr>
      <t>长胜路）</t>
    </r>
  </si>
  <si>
    <t>2201-150621-04-01-758730</t>
  </si>
  <si>
    <t>353040550150621213</t>
  </si>
  <si>
    <t>马湧强</t>
  </si>
  <si>
    <t>王帅</t>
  </si>
  <si>
    <t>★达拉特路雨污分流管网改造工程</t>
  </si>
  <si>
    <t>主要建设内容为改造达拉特旗树林召镇达拉特路（运煤专线-新华路）32160m两侧雨污水管道分流及达拉特路（高速口-新华路）10806m沥青路面，以及亮化、硬化、绿化等附属工程的改造。</t>
  </si>
  <si>
    <t xml:space="preserve"> 2020-150621-78-01-019598</t>
  </si>
  <si>
    <t>353040550150621320</t>
  </si>
  <si>
    <t>正在办理入库</t>
  </si>
  <si>
    <t>该项目于8月20日开工建设，正在进行西侧雨污水管网施工，目前已完成雨水、污水管网各400米。</t>
  </si>
  <si>
    <t>达拉特旗2023年校园路道路及配套管网新建工程</t>
  </si>
  <si>
    <t>新建道路长度516米，道路红线宽度20米、雨水工程、污水工程、路灯工程等。</t>
  </si>
  <si>
    <t>353040550150621319</t>
  </si>
  <si>
    <t>该项目于8月8日开工建设，正在进行污水管网施工，目前已完成污水管网460米。</t>
  </si>
  <si>
    <t>达拉特旗2023年教育街道路及配套管网新建工程</t>
  </si>
  <si>
    <t>新建道路长750米，道路红线宽度30米、雨水工程、污水工程、路灯工程等。</t>
  </si>
  <si>
    <t>353040550150621321</t>
  </si>
  <si>
    <t>该项目于9月1日开工建设，正在进行污水管网施工。</t>
  </si>
  <si>
    <t>达拉特旗生活垃圾焚烧发电项目</t>
  </si>
  <si>
    <t>拟选址在树林召镇杜存圪卜村，规划建设日处理能力为400吨的垃圾焚烧发电厂</t>
  </si>
  <si>
    <t>城镇污水垃圾处理</t>
  </si>
  <si>
    <r>
      <rPr>
        <b/>
        <sz val="18"/>
        <rFont val="Times New Roman"/>
        <charset val="134"/>
      </rPr>
      <t>1.</t>
    </r>
    <r>
      <rPr>
        <b/>
        <sz val="18"/>
        <rFont val="宋体"/>
        <charset val="134"/>
      </rPr>
      <t>立项</t>
    </r>
    <r>
      <rPr>
        <b/>
        <sz val="18"/>
        <rFont val="Times New Roman"/>
        <charset val="134"/>
      </rPr>
      <t xml:space="preserve">
2.</t>
    </r>
    <r>
      <rPr>
        <b/>
        <sz val="18"/>
        <rFont val="宋体"/>
        <charset val="134"/>
      </rPr>
      <t>能评</t>
    </r>
    <r>
      <rPr>
        <b/>
        <sz val="18"/>
        <rFont val="Times New Roman"/>
        <charset val="134"/>
      </rPr>
      <t xml:space="preserve">
3.</t>
    </r>
    <r>
      <rPr>
        <b/>
        <sz val="18"/>
        <rFont val="宋体"/>
        <charset val="134"/>
      </rPr>
      <t>环评</t>
    </r>
    <r>
      <rPr>
        <b/>
        <sz val="18"/>
        <rFont val="Times New Roman"/>
        <charset val="134"/>
      </rPr>
      <t xml:space="preserve">
4.</t>
    </r>
    <r>
      <rPr>
        <b/>
        <sz val="18"/>
        <rFont val="宋体"/>
        <charset val="134"/>
      </rPr>
      <t>水土保持</t>
    </r>
    <r>
      <rPr>
        <b/>
        <sz val="18"/>
        <rFont val="Times New Roman"/>
        <charset val="134"/>
      </rPr>
      <t xml:space="preserve">
5.</t>
    </r>
    <r>
      <rPr>
        <b/>
        <sz val="18"/>
        <rFont val="宋体"/>
        <charset val="134"/>
      </rPr>
      <t>取水许可</t>
    </r>
  </si>
  <si>
    <t>需竞争性优选</t>
  </si>
  <si>
    <t>该项目正在办理前期核准手续，未开始编制环评报告。</t>
  </si>
  <si>
    <t>杨奋勇</t>
  </si>
  <si>
    <t>郝建忠</t>
  </si>
  <si>
    <t>重庆三峰垃圾焚烧项目</t>
  </si>
  <si>
    <t>重庆</t>
  </si>
  <si>
    <t>暂未选址</t>
  </si>
  <si>
    <t>7.4已签署战略框架协议，正在办理项目前期手续。</t>
  </si>
  <si>
    <t>白泥井新村社区地下管网改造工程</t>
  </si>
  <si>
    <r>
      <rPr>
        <sz val="18"/>
        <rFont val="宋体"/>
        <charset val="134"/>
      </rPr>
      <t>本项目改造小区为白泥井新村社区，改造内容包括室外配套工程，主要包括室外给水管网、室外排水管网、室外采暖管网，其中，室外给水管网</t>
    </r>
    <r>
      <rPr>
        <sz val="18"/>
        <rFont val="Times New Roman"/>
        <charset val="134"/>
      </rPr>
      <t>6915m</t>
    </r>
    <r>
      <rPr>
        <sz val="18"/>
        <rFont val="宋体"/>
        <charset val="134"/>
      </rPr>
      <t>，室外排水管网</t>
    </r>
    <r>
      <rPr>
        <sz val="18"/>
        <rFont val="Times New Roman"/>
        <charset val="134"/>
      </rPr>
      <t>6960m</t>
    </r>
    <r>
      <rPr>
        <sz val="18"/>
        <rFont val="宋体"/>
        <charset val="134"/>
      </rPr>
      <t>，室外采暖管网</t>
    </r>
    <r>
      <rPr>
        <sz val="18"/>
        <rFont val="Times New Roman"/>
        <charset val="134"/>
      </rPr>
      <t>6353m</t>
    </r>
    <r>
      <rPr>
        <sz val="18"/>
        <rFont val="宋体"/>
        <charset val="134"/>
      </rPr>
      <t>。</t>
    </r>
  </si>
  <si>
    <t>项目已立项，开始招投标</t>
  </si>
  <si>
    <t>王凯旋</t>
  </si>
  <si>
    <t>白泥井镇区地下综合管廊建设</t>
  </si>
  <si>
    <r>
      <rPr>
        <sz val="18"/>
        <rFont val="宋体"/>
        <charset val="134"/>
      </rPr>
      <t>包括电缆、各通信公司光缆、供暖管网、自来水管网</t>
    </r>
    <r>
      <rPr>
        <sz val="18"/>
        <rFont val="Times New Roman"/>
        <charset val="134"/>
      </rPr>
      <t>10</t>
    </r>
    <r>
      <rPr>
        <sz val="18"/>
        <rFont val="宋体"/>
        <charset val="134"/>
      </rPr>
      <t>公里</t>
    </r>
  </si>
  <si>
    <t>中和西镇人民政府</t>
  </si>
  <si>
    <t>达拉特旗中和西镇污水处理厂建设项目</t>
  </si>
  <si>
    <t>中和西镇污水处理厂扩建、新建污水管网</t>
  </si>
  <si>
    <t>2207-150621-04-01-791417</t>
  </si>
  <si>
    <t>正在办理入库，计划9月20日前提交资料。</t>
  </si>
  <si>
    <t>该项目于7月开工建设。</t>
  </si>
  <si>
    <t>夏勃</t>
  </si>
  <si>
    <r>
      <rPr>
        <sz val="18"/>
        <rFont val="宋体"/>
        <charset val="134"/>
      </rPr>
      <t>蔺帅丰</t>
    </r>
    <r>
      <rPr>
        <sz val="18"/>
        <rFont val="Times New Roman"/>
        <charset val="134"/>
      </rPr>
      <t xml:space="preserve"> </t>
    </r>
    <r>
      <rPr>
        <sz val="18"/>
        <rFont val="宋体"/>
        <charset val="134"/>
      </rPr>
      <t>中和西</t>
    </r>
    <r>
      <rPr>
        <sz val="18"/>
        <rFont val="Times New Roman"/>
        <charset val="134"/>
      </rPr>
      <t xml:space="preserve">  13274890333</t>
    </r>
  </si>
  <si>
    <t>公用事业服务中心</t>
  </si>
  <si>
    <t>达拉特旗城区市政道路基础配套设施改扩建项目</t>
  </si>
  <si>
    <t>交通信号灯、道路指示牌、路灯改造、隔离护栏、礼让行人抓拍设施</t>
  </si>
  <si>
    <t>郝兴龙</t>
  </si>
  <si>
    <t>手续不管</t>
  </si>
  <si>
    <r>
      <rPr>
        <b/>
        <sz val="18"/>
        <rFont val="宋体"/>
        <charset val="134"/>
      </rPr>
      <t>达拉特旗景观大道（新园街</t>
    </r>
    <r>
      <rPr>
        <b/>
        <sz val="18"/>
        <rFont val="Times New Roman"/>
        <charset val="134"/>
      </rPr>
      <t>-S316)</t>
    </r>
    <r>
      <rPr>
        <b/>
        <sz val="18"/>
        <rFont val="宋体"/>
        <charset val="134"/>
      </rPr>
      <t>绿化提升及配套设施建设项目</t>
    </r>
  </si>
  <si>
    <t>园林绿化苗木补植、配套管网建设</t>
  </si>
  <si>
    <t>西园街道</t>
  </si>
  <si>
    <t>MB1822102150621317</t>
  </si>
  <si>
    <t>达拉特旗中心城区园林绿化新建、补植建设项目</t>
  </si>
  <si>
    <t>镇区园林新建道路绿化、苗木补植、配套管网建设、苗圃建设</t>
  </si>
  <si>
    <t>MB1822102150621318</t>
  </si>
  <si>
    <t>改造公共卫生间89座</t>
  </si>
  <si>
    <t>每座25万元，投资约2225万元。</t>
  </si>
  <si>
    <t>MB1822102150621319</t>
  </si>
  <si>
    <t>该项目于7月开工建设，预计11月底项目建设完成。</t>
  </si>
  <si>
    <t>达拉特旗白塔公园、双骏公园基础设施、水循环系统提升改造及人工湖防渗改造建设</t>
  </si>
  <si>
    <t>主要包括白塔公园20000㎡C25P6混凝土防渗等基础设施维修，双骏公园20000㎡C25P6混凝土防渗、假山、公共卫生间等基础设施维修。</t>
  </si>
  <si>
    <t>白塔街道</t>
  </si>
  <si>
    <t>该项目已开工，正在清理湖底、平整场地，计划7月份完工。
合同金额不够500万元</t>
  </si>
  <si>
    <t>MB1822102150621320</t>
  </si>
  <si>
    <t>达拉特旗南园街（林荫路-铁路段）道路及配套管网工程项目</t>
  </si>
  <si>
    <r>
      <rPr>
        <sz val="18"/>
        <rFont val="宋体"/>
        <charset val="134"/>
      </rPr>
      <t>已完成道路</t>
    </r>
    <r>
      <rPr>
        <sz val="18"/>
        <rFont val="Times New Roman"/>
        <charset val="134"/>
      </rPr>
      <t>430</t>
    </r>
    <r>
      <rPr>
        <sz val="18"/>
        <rFont val="宋体"/>
        <charset val="134"/>
      </rPr>
      <t>米，</t>
    </r>
    <r>
      <rPr>
        <sz val="18"/>
        <rFont val="Times New Roman"/>
        <charset val="134"/>
      </rPr>
      <t>2023</t>
    </r>
    <r>
      <rPr>
        <sz val="18"/>
        <rFont val="宋体"/>
        <charset val="134"/>
      </rPr>
      <t>年计划实施铁路桥洞延伸至粮库</t>
    </r>
    <r>
      <rPr>
        <sz val="18"/>
        <rFont val="Times New Roman"/>
        <charset val="134"/>
      </rPr>
      <t>108</t>
    </r>
    <r>
      <rPr>
        <sz val="18"/>
        <rFont val="宋体"/>
        <charset val="134"/>
      </rPr>
      <t>米，投资</t>
    </r>
    <r>
      <rPr>
        <sz val="18"/>
        <rFont val="Times New Roman"/>
        <charset val="134"/>
      </rPr>
      <t>240</t>
    </r>
    <r>
      <rPr>
        <sz val="18"/>
        <rFont val="宋体"/>
        <charset val="134"/>
      </rPr>
      <t>万元。</t>
    </r>
  </si>
  <si>
    <t>MB1822102150621007</t>
  </si>
  <si>
    <t>手续已齐全，等资金落实后开工</t>
  </si>
  <si>
    <t>建投公司</t>
  </si>
  <si>
    <t>达拉特旗锦华园3#综合楼改造及装修项目</t>
  </si>
  <si>
    <t>MA0N01AT1150621201</t>
  </si>
  <si>
    <t>该项目整楼栋改造及装修已完工并具备入驻条件，正在跟进置办配套服务软件、用品、细部保洁、配备服务设施中（其中十五、十六层预留配套企业洽谈服务用房家具等配套设施，将根据后期入驻企业需求意见逐步配套）；</t>
  </si>
  <si>
    <t>达拉特旗建筑垃圾综合处理厂</t>
  </si>
  <si>
    <r>
      <rPr>
        <sz val="18"/>
        <rFont val="宋体"/>
        <charset val="134"/>
      </rPr>
      <t>总建筑面积约</t>
    </r>
    <r>
      <rPr>
        <sz val="18"/>
        <rFont val="Times New Roman"/>
        <charset val="134"/>
      </rPr>
      <t>4500</t>
    </r>
    <r>
      <rPr>
        <sz val="18"/>
        <rFont val="宋体"/>
        <charset val="134"/>
      </rPr>
      <t>平米</t>
    </r>
    <r>
      <rPr>
        <sz val="18"/>
        <rFont val="Times New Roman"/>
        <charset val="134"/>
      </rPr>
      <t>;</t>
    </r>
    <r>
      <rPr>
        <sz val="18"/>
        <rFont val="宋体"/>
        <charset val="134"/>
      </rPr>
      <t>建设内容包括：建筑垃圾堆填场（渣土消纳场）、建筑垃圾填埋场，分选处理厂棚、可利用堆放厂棚、综合管理用房、调节池等配套工程及建筑垃圾处理机具、机械设备。</t>
    </r>
  </si>
  <si>
    <t>2209-150621-04-01-404594</t>
  </si>
  <si>
    <t>达拉特旗建达资产运营管理有限公司</t>
  </si>
  <si>
    <t>树林召镇关碾房村</t>
  </si>
  <si>
    <t>MA0N01AT1150621302</t>
  </si>
  <si>
    <t>该项目主体工程已完工，正在进行大门、防风抑尘网安装等收尾工程。</t>
  </si>
  <si>
    <t>温旭</t>
  </si>
  <si>
    <t>杜永茂</t>
  </si>
  <si>
    <t>顺和院房地产项目
（原石油公司片区棚户区改造）</t>
  </si>
  <si>
    <t>总建筑面积：244373.7平米，主要建设小区住宅楼、商业楼及相关辅助配套设施。</t>
  </si>
  <si>
    <t>2305-150621-04-01-464328</t>
  </si>
  <si>
    <t>达拉特旗开达城乡建设有限公司</t>
  </si>
  <si>
    <t>房地产开发</t>
  </si>
  <si>
    <t>房地产</t>
  </si>
  <si>
    <t>未完成拆迁</t>
  </si>
  <si>
    <t>目前完成设计方案，需要征拆。</t>
  </si>
  <si>
    <t>赵军</t>
  </si>
  <si>
    <t>张子扬</t>
  </si>
  <si>
    <t>政和院建设项目</t>
  </si>
  <si>
    <r>
      <rPr>
        <sz val="18"/>
        <rFont val="宋体"/>
        <charset val="134"/>
      </rPr>
      <t>占地面积</t>
    </r>
    <r>
      <rPr>
        <sz val="18"/>
        <rFont val="Times New Roman"/>
        <charset val="134"/>
      </rPr>
      <t>44788.83</t>
    </r>
    <r>
      <rPr>
        <sz val="18"/>
        <rFont val="宋体"/>
        <charset val="134"/>
      </rPr>
      <t>平方米（合</t>
    </r>
    <r>
      <rPr>
        <sz val="18"/>
        <rFont val="Times New Roman"/>
        <charset val="134"/>
      </rPr>
      <t>67.18</t>
    </r>
    <r>
      <rPr>
        <sz val="18"/>
        <rFont val="宋体"/>
        <charset val="134"/>
      </rPr>
      <t>亩），建筑面积</t>
    </r>
    <r>
      <rPr>
        <sz val="18"/>
        <rFont val="Times New Roman"/>
        <charset val="134"/>
      </rPr>
      <t>125079.24</t>
    </r>
    <r>
      <rPr>
        <sz val="18"/>
        <rFont val="宋体"/>
        <charset val="134"/>
      </rPr>
      <t>平方米，建设内容包括小区住宅楼、兼容商业楼建筑、结构、给排水、供暖、电气及小区室外管网、景观工程。</t>
    </r>
  </si>
  <si>
    <t>2208-150621-04-01-960579</t>
  </si>
  <si>
    <t>镇锡尼街南、和平路东、德胜大街北、建设路西</t>
  </si>
  <si>
    <t>项目北侧城市规划道路需拆迁</t>
  </si>
  <si>
    <r>
      <rPr>
        <b/>
        <sz val="18"/>
        <rFont val="Times New Roman"/>
        <charset val="134"/>
      </rPr>
      <t>1.</t>
    </r>
    <r>
      <rPr>
        <b/>
        <sz val="18"/>
        <rFont val="宋体"/>
        <charset val="134"/>
      </rPr>
      <t>土地供应</t>
    </r>
    <r>
      <rPr>
        <b/>
        <sz val="18"/>
        <rFont val="Times New Roman"/>
        <charset val="134"/>
      </rPr>
      <t xml:space="preserve">
2.</t>
    </r>
    <r>
      <rPr>
        <b/>
        <sz val="18"/>
        <rFont val="宋体"/>
        <charset val="134"/>
      </rPr>
      <t>施工许可</t>
    </r>
  </si>
  <si>
    <t>王彪</t>
  </si>
  <si>
    <t>唐勇</t>
  </si>
  <si>
    <t>新型建筑材料产业中心项目</t>
  </si>
  <si>
    <t>主要建设新型建筑材料产业中心办公区、生活区及配套设施，商砼搅拌站、仓库、道路绿化等，配套建设给排水、供配电等公用和辅助工程，总建筑面积约116048平方米。</t>
  </si>
  <si>
    <t>2302-150621-04-01-996635</t>
  </si>
  <si>
    <t>长河公司</t>
  </si>
  <si>
    <t xml:space="preserve">1.水资源论证已经上专家会在修改预计6月底完结。
2.征地相关等待国土资源局的相关流程，目前发布。
</t>
  </si>
  <si>
    <r>
      <rPr>
        <b/>
        <sz val="18"/>
        <rFont val="Times New Roman"/>
        <charset val="134"/>
      </rPr>
      <t>1.</t>
    </r>
    <r>
      <rPr>
        <b/>
        <sz val="18"/>
        <rFont val="宋体"/>
        <charset val="134"/>
      </rPr>
      <t>水资源论证</t>
    </r>
    <r>
      <rPr>
        <b/>
        <sz val="18"/>
        <rFont val="Times New Roman"/>
        <charset val="134"/>
      </rPr>
      <t xml:space="preserve">
2.</t>
    </r>
    <r>
      <rPr>
        <b/>
        <sz val="18"/>
        <rFont val="宋体"/>
        <charset val="134"/>
      </rPr>
      <t>建设用地</t>
    </r>
    <r>
      <rPr>
        <b/>
        <sz val="18"/>
        <rFont val="Times New Roman"/>
        <charset val="134"/>
      </rPr>
      <t xml:space="preserve">
3.</t>
    </r>
    <r>
      <rPr>
        <b/>
        <sz val="18"/>
        <rFont val="宋体"/>
        <charset val="134"/>
      </rPr>
      <t>土地供应</t>
    </r>
    <r>
      <rPr>
        <b/>
        <sz val="18"/>
        <rFont val="Times New Roman"/>
        <charset val="134"/>
      </rPr>
      <t xml:space="preserve">
4.</t>
    </r>
    <r>
      <rPr>
        <b/>
        <sz val="18"/>
        <rFont val="宋体"/>
        <charset val="134"/>
      </rPr>
      <t>草地</t>
    </r>
  </si>
  <si>
    <t>正在编制选址研究报告</t>
  </si>
  <si>
    <t xml:space="preserve"> 153 5499 4111</t>
  </si>
  <si>
    <t>长河阳光综合保障服务中心</t>
  </si>
  <si>
    <t>本项目建筑面积为10924.5㎡，项目主要新建办公楼，及配套绿化工程及其他附属工程。</t>
  </si>
  <si>
    <t>2212-150621-04-01-456576</t>
  </si>
  <si>
    <t>内蒙古长河生态产业发展有限公司</t>
  </si>
  <si>
    <t>土地已批复
合作事项未确定。
前期手续进展不足以支撑项目年内开工建设</t>
  </si>
  <si>
    <t>住房保障中心</t>
  </si>
  <si>
    <t>鸿德小区老旧小区改造</t>
  </si>
  <si>
    <t>老旧小区基础设施改造</t>
  </si>
  <si>
    <t>461100338150621305</t>
  </si>
  <si>
    <t>已开工，预计年底完工</t>
  </si>
  <si>
    <t>该项目于5月14日开工，正在清理基层，排除旧硬化。</t>
  </si>
  <si>
    <t>侯峰</t>
  </si>
  <si>
    <t>平房区接大暖改造工程</t>
  </si>
  <si>
    <r>
      <rPr>
        <sz val="18"/>
        <rFont val="宋体"/>
        <charset val="134"/>
      </rPr>
      <t>拟实施平房区</t>
    </r>
    <r>
      <rPr>
        <sz val="18"/>
        <rFont val="Times New Roman"/>
        <charset val="134"/>
      </rPr>
      <t>4000-5000</t>
    </r>
    <r>
      <rPr>
        <sz val="18"/>
        <rFont val="宋体"/>
        <charset val="134"/>
      </rPr>
      <t>户集中供热改造，并同步硬化改造巷道</t>
    </r>
    <r>
      <rPr>
        <sz val="18"/>
        <rFont val="Times New Roman"/>
        <charset val="134"/>
      </rPr>
      <t>20</t>
    </r>
    <r>
      <rPr>
        <sz val="18"/>
        <rFont val="宋体"/>
        <charset val="134"/>
      </rPr>
      <t>万平方米</t>
    </r>
  </si>
  <si>
    <r>
      <rPr>
        <sz val="18"/>
        <rFont val="宋体"/>
        <charset val="134"/>
      </rPr>
      <t>新建达拉特旗</t>
    </r>
    <r>
      <rPr>
        <sz val="18"/>
        <rFont val="Times New Roman"/>
        <charset val="134"/>
      </rPr>
      <t>12</t>
    </r>
    <r>
      <rPr>
        <sz val="18"/>
        <rFont val="宋体"/>
        <charset val="134"/>
      </rPr>
      <t>个个片区的供热管网及附属设施</t>
    </r>
  </si>
  <si>
    <t>暂未签订主体施工合同，预计9月底签订，合同签订后提交入库申请。</t>
  </si>
  <si>
    <t>贾慧平</t>
  </si>
  <si>
    <t>杨清</t>
  </si>
  <si>
    <t>达拉特旗凯弘尚都小区建设项目（原永来城棚改项目）</t>
  </si>
  <si>
    <r>
      <rPr>
        <b/>
        <sz val="18"/>
        <rFont val="宋体"/>
        <charset val="134"/>
      </rPr>
      <t>总建筑面积</t>
    </r>
    <r>
      <rPr>
        <b/>
        <sz val="18"/>
        <rFont val="Times New Roman"/>
        <charset val="134"/>
      </rPr>
      <t>53</t>
    </r>
    <r>
      <rPr>
        <b/>
        <sz val="18"/>
        <rFont val="宋体"/>
        <charset val="134"/>
      </rPr>
      <t>万㎡，项目分四个地块：1.地块一，建设商住小区；2.地块二，建设住宅小区；3.地块三，建设商务中心；4.地块四，拆除面积约23573.98㎡
建筑面积：352923平方米；共35栋楼。其中住宅楼16栋、商业楼17 栋、物业活动用房1栋、养老配套用房1栋。地下一层为停车场和部分储藏室。</t>
    </r>
  </si>
  <si>
    <t>2111-150621-04-05-895100/2304-150621-04-01-210557</t>
  </si>
  <si>
    <t>达拉特旗开达城乡建设有限公司/ 内蒙古凯弘房地产开发有限责任公司</t>
  </si>
  <si>
    <r>
      <rPr>
        <sz val="18"/>
        <rFont val="Times New Roman"/>
        <charset val="134"/>
      </rPr>
      <t>1.</t>
    </r>
    <r>
      <rPr>
        <sz val="18"/>
        <rFont val="宋体"/>
        <charset val="134"/>
      </rPr>
      <t>地块一：东至新华路、西至召西路、南至锡尼街、北至树林召大街；</t>
    </r>
    <r>
      <rPr>
        <sz val="18"/>
        <rFont val="Times New Roman"/>
        <charset val="134"/>
      </rPr>
      <t>2.</t>
    </r>
    <r>
      <rPr>
        <sz val="18"/>
        <rFont val="宋体"/>
        <charset val="134"/>
      </rPr>
      <t>地块二：东至泰兴路、南至迎宾大街、北至博物馆北街、西至昭君路；</t>
    </r>
    <r>
      <rPr>
        <sz val="18"/>
        <rFont val="Times New Roman"/>
        <charset val="134"/>
      </rPr>
      <t>3.</t>
    </r>
    <r>
      <rPr>
        <sz val="18"/>
        <rFont val="宋体"/>
        <charset val="134"/>
      </rPr>
      <t>地块三：东至长胜路、南至锡尼街、西至新华路、北至树林召大街；</t>
    </r>
    <r>
      <rPr>
        <sz val="18"/>
        <rFont val="Times New Roman"/>
        <charset val="134"/>
      </rPr>
      <t>4.</t>
    </r>
    <r>
      <rPr>
        <sz val="18"/>
        <rFont val="宋体"/>
        <charset val="134"/>
      </rPr>
      <t>地块四：东至长胜路、南至旗人民医院、西至新华路、北至锡尼街。</t>
    </r>
  </si>
  <si>
    <t>4月18日完成项目备案，一期项目已完成拆迁200余户，剩余16户正在协商拆迁中。</t>
  </si>
  <si>
    <t>董海峰</t>
  </si>
  <si>
    <t>杨君</t>
  </si>
  <si>
    <t>美林家园二期</t>
  </si>
  <si>
    <r>
      <rPr>
        <sz val="18"/>
        <rFont val="宋体"/>
        <charset val="134"/>
      </rPr>
      <t>美林家园二期总建筑面积</t>
    </r>
    <r>
      <rPr>
        <sz val="18"/>
        <rFont val="Times New Roman"/>
        <charset val="134"/>
      </rPr>
      <t>60093.33</t>
    </r>
    <r>
      <rPr>
        <sz val="18"/>
        <rFont val="宋体"/>
        <charset val="134"/>
      </rPr>
      <t>㎡。其中住宅建筑面积</t>
    </r>
    <r>
      <rPr>
        <sz val="18"/>
        <rFont val="Times New Roman"/>
        <charset val="134"/>
      </rPr>
      <t>45527.61</t>
    </r>
    <r>
      <rPr>
        <sz val="18"/>
        <rFont val="宋体"/>
        <charset val="134"/>
      </rPr>
      <t>㎡，商业建筑面积</t>
    </r>
    <r>
      <rPr>
        <sz val="18"/>
        <rFont val="Times New Roman"/>
        <charset val="134"/>
      </rPr>
      <t>14055.72</t>
    </r>
    <r>
      <rPr>
        <sz val="18"/>
        <rFont val="宋体"/>
        <charset val="134"/>
      </rPr>
      <t>㎡，活动中心和物业办公室建筑面积</t>
    </r>
    <r>
      <rPr>
        <sz val="18"/>
        <rFont val="Times New Roman"/>
        <charset val="134"/>
      </rPr>
      <t>510</t>
    </r>
    <r>
      <rPr>
        <sz val="18"/>
        <rFont val="宋体"/>
        <charset val="134"/>
      </rPr>
      <t>㎡，及相关的水、电、暖、气等相关的配套设施。</t>
    </r>
  </si>
  <si>
    <t>2207-150621-04-05-770610</t>
  </si>
  <si>
    <t>鄂尔多斯市亿盟房地产开发有限责任公司</t>
  </si>
  <si>
    <t>一期西、树林召大街北、市府街南、规划路东</t>
  </si>
  <si>
    <t>前期手续未办结，未拆迁</t>
  </si>
  <si>
    <t>拆迁方案已完成，待批准后开始拆迁，完成拆迁后开始办理供地手续。</t>
  </si>
  <si>
    <t>未完成拆迁，不具备供地条件</t>
  </si>
  <si>
    <t>征拆未完成</t>
  </si>
  <si>
    <t>吕根连</t>
  </si>
  <si>
    <t>万发军</t>
  </si>
  <si>
    <t>★东达众玺小区二期</t>
  </si>
  <si>
    <t>项目总用地面积为31958㎡；总建筑面积为65983㎡，其中住宅楼7栋合计58484㎡（合计512户），商业及公建4栋楼（包括物业用房）建筑面积7499㎡；绿化率为30％；停车位520个。</t>
  </si>
  <si>
    <t>2019-150621-70-03-019523</t>
  </si>
  <si>
    <t>鄂尔多斯市众玺置业有限责任公司</t>
  </si>
  <si>
    <t>202103</t>
  </si>
  <si>
    <t>MA0MYATA6101</t>
  </si>
  <si>
    <t>截至2023年8月20日，2#、4#、8#、10#住宅楼主体六层混凝土浇筑完成，3#、9#住宅楼主体九层混凝土浇筑完成，11#住宅楼负二层混凝土浇筑完成，地下车库14-28轴40%区域已封顶。</t>
  </si>
  <si>
    <t>刘军（众玺置业）</t>
  </si>
  <si>
    <t>凯弘旅游大厦副楼建设项目</t>
  </si>
  <si>
    <r>
      <rPr>
        <sz val="18"/>
        <rFont val="宋体"/>
        <charset val="134"/>
      </rPr>
      <t>建筑面积约</t>
    </r>
    <r>
      <rPr>
        <sz val="18"/>
        <rFont val="Times New Roman"/>
        <charset val="134"/>
      </rPr>
      <t>11500</t>
    </r>
    <r>
      <rPr>
        <sz val="18"/>
        <rFont val="宋体"/>
        <charset val="134"/>
      </rPr>
      <t>平方米，地下一层，地上五层（局部三层）</t>
    </r>
  </si>
  <si>
    <t>2106-150621-04-01-830103</t>
  </si>
  <si>
    <t>内蒙古凯弘房地产开发有限责任公司</t>
  </si>
  <si>
    <t>该项目于7月底开工建设，正在建设基础部分，大概为进度的5%。</t>
  </si>
  <si>
    <t>正在办理</t>
  </si>
  <si>
    <t>贺平发</t>
  </si>
  <si>
    <t>万通锦绣城一期项目</t>
  </si>
  <si>
    <t>项目总建筑面积: 105850.04平方米，地上建筑面积:89762.59平方米，地下建筑面积:16087.45平方米，其中住宅面积: 84913.37平方米，商业建筑面积:3099.22平方米，公建建筑面积: 1750平方米。</t>
  </si>
  <si>
    <t>2303-150621-04-05-852088</t>
  </si>
  <si>
    <t>达拉特旗万通房地产开发有限责任公司</t>
  </si>
  <si>
    <t>761079067305</t>
  </si>
  <si>
    <t>2023 年 6 月开工，截至目前，1#住宅楼地上八层已封顶，2#住宅楼地上四层已封顶，3#住宅楼地上二层已封顶，4#住宅楼地上一层已封顶，7#住宅楼负一层已封顶，1#商业楼已完工。</t>
  </si>
  <si>
    <t>水土保持</t>
  </si>
  <si>
    <t>牛谱桢</t>
  </si>
  <si>
    <t>李红梅</t>
  </si>
  <si>
    <t>王荣强</t>
  </si>
  <si>
    <t>★达拉特旗万通翡翠城9＃-16＃楼建设项目</t>
  </si>
  <si>
    <r>
      <rPr>
        <sz val="18"/>
        <rFont val="宋体"/>
        <charset val="134"/>
      </rPr>
      <t>项目总建筑面积：</t>
    </r>
    <r>
      <rPr>
        <sz val="18"/>
        <rFont val="Times New Roman"/>
        <charset val="134"/>
      </rPr>
      <t>88000</t>
    </r>
    <r>
      <rPr>
        <sz val="18"/>
        <rFont val="宋体"/>
        <charset val="134"/>
      </rPr>
      <t>平方米，地上建筑面积：</t>
    </r>
    <r>
      <rPr>
        <sz val="18"/>
        <rFont val="Times New Roman"/>
        <charset val="134"/>
      </rPr>
      <t>74000</t>
    </r>
    <r>
      <rPr>
        <sz val="18"/>
        <rFont val="宋体"/>
        <charset val="134"/>
      </rPr>
      <t>平方米，地下建筑面积：</t>
    </r>
    <r>
      <rPr>
        <sz val="18"/>
        <rFont val="Times New Roman"/>
        <charset val="134"/>
      </rPr>
      <t>14000</t>
    </r>
    <r>
      <rPr>
        <sz val="18"/>
        <rFont val="宋体"/>
        <charset val="134"/>
      </rPr>
      <t>平方米，住宅面积：</t>
    </r>
    <r>
      <rPr>
        <sz val="18"/>
        <rFont val="Times New Roman"/>
        <charset val="134"/>
      </rPr>
      <t>72200</t>
    </r>
    <r>
      <rPr>
        <sz val="18"/>
        <rFont val="宋体"/>
        <charset val="134"/>
      </rPr>
      <t>平方米，商业建筑面积</t>
    </r>
    <r>
      <rPr>
        <sz val="18"/>
        <rFont val="Times New Roman"/>
        <charset val="134"/>
      </rPr>
      <t>:1800</t>
    </r>
    <r>
      <rPr>
        <sz val="18"/>
        <rFont val="宋体"/>
        <charset val="134"/>
      </rPr>
      <t>平方米，二期规划配套建设幼儿园</t>
    </r>
    <r>
      <rPr>
        <sz val="18"/>
        <rFont val="Times New Roman"/>
        <charset val="134"/>
      </rPr>
      <t>2800</t>
    </r>
    <r>
      <rPr>
        <sz val="18"/>
        <rFont val="宋体"/>
        <charset val="134"/>
      </rPr>
      <t>平方米。</t>
    </r>
  </si>
  <si>
    <t>2108-150621-04-01-969614</t>
  </si>
  <si>
    <t>761079067104</t>
  </si>
  <si>
    <t>2024.4.30</t>
  </si>
  <si>
    <t>该项目已复工，目前项目正常推进建设，按月报送固投。</t>
  </si>
  <si>
    <t>张璐</t>
  </si>
  <si>
    <t>★达拉特旗碧桂园住宅建设项目</t>
  </si>
  <si>
    <r>
      <rPr>
        <sz val="18"/>
        <rFont val="宋体"/>
        <charset val="134"/>
      </rPr>
      <t>总建筑面积为</t>
    </r>
    <r>
      <rPr>
        <sz val="18"/>
        <rFont val="Times New Roman"/>
        <charset val="134"/>
      </rPr>
      <t>256223.29</t>
    </r>
    <r>
      <rPr>
        <sz val="18"/>
        <rFont val="宋体"/>
        <charset val="134"/>
      </rPr>
      <t>平方米，其中地上总建筑面积为</t>
    </r>
    <r>
      <rPr>
        <sz val="18"/>
        <rFont val="Times New Roman"/>
        <charset val="134"/>
      </rPr>
      <t>218144.80</t>
    </r>
    <r>
      <rPr>
        <sz val="18"/>
        <rFont val="宋体"/>
        <charset val="134"/>
      </rPr>
      <t>平方米，地下总建筑面积为</t>
    </r>
    <r>
      <rPr>
        <sz val="18"/>
        <rFont val="Times New Roman"/>
        <charset val="134"/>
      </rPr>
      <t>38078.54</t>
    </r>
    <r>
      <rPr>
        <sz val="18"/>
        <rFont val="宋体"/>
        <charset val="134"/>
      </rPr>
      <t>平方米。</t>
    </r>
    <r>
      <rPr>
        <sz val="18"/>
        <rFont val="Times New Roman"/>
        <charset val="134"/>
      </rPr>
      <t>18</t>
    </r>
    <r>
      <rPr>
        <sz val="18"/>
        <rFont val="宋体"/>
        <charset val="134"/>
      </rPr>
      <t>栋</t>
    </r>
  </si>
  <si>
    <t>广东省</t>
  </si>
  <si>
    <t>2020-150621-70-03-032005</t>
  </si>
  <si>
    <t>内蒙古盛悦隆房地产开发有限责任公司</t>
  </si>
  <si>
    <t>202102</t>
  </si>
  <si>
    <t>MA0QTMXC7101</t>
  </si>
  <si>
    <t>2024.07.15</t>
  </si>
  <si>
    <t>一标段工程预计 2023 年 9 月 30 日全部完成二标段工程预计 2024 年 7月 15 日全部完成。三标段工程预计 2025 年 8月 30 日全部完成</t>
  </si>
  <si>
    <t>袁琦程</t>
  </si>
  <si>
    <t>李军</t>
  </si>
  <si>
    <t>李俊峰
（开达）</t>
  </si>
  <si>
    <t>★达拉特旗世景丽都</t>
  </si>
  <si>
    <r>
      <rPr>
        <sz val="18"/>
        <rFont val="宋体"/>
        <charset val="134"/>
      </rPr>
      <t>世景丽都总建筑面积</t>
    </r>
    <r>
      <rPr>
        <sz val="18"/>
        <rFont val="Times New Roman"/>
        <charset val="134"/>
      </rPr>
      <t>21.5</t>
    </r>
    <r>
      <rPr>
        <sz val="18"/>
        <rFont val="宋体"/>
        <charset val="134"/>
      </rPr>
      <t>万㎡，住宅</t>
    </r>
    <r>
      <rPr>
        <sz val="18"/>
        <rFont val="Times New Roman"/>
        <charset val="134"/>
      </rPr>
      <t>10.3</t>
    </r>
    <r>
      <rPr>
        <sz val="18"/>
        <rFont val="宋体"/>
        <charset val="134"/>
      </rPr>
      <t>万㎡，商业</t>
    </r>
    <r>
      <rPr>
        <sz val="18"/>
        <rFont val="Times New Roman"/>
        <charset val="134"/>
      </rPr>
      <t>1.8</t>
    </r>
    <r>
      <rPr>
        <sz val="18"/>
        <rFont val="宋体"/>
        <charset val="134"/>
      </rPr>
      <t>万㎡，公寓</t>
    </r>
    <r>
      <rPr>
        <sz val="18"/>
        <rFont val="Times New Roman"/>
        <charset val="134"/>
      </rPr>
      <t>7.8</t>
    </r>
    <r>
      <rPr>
        <sz val="18"/>
        <rFont val="宋体"/>
        <charset val="134"/>
      </rPr>
      <t>万㎡，车库人防及配套幼儿园等</t>
    </r>
    <r>
      <rPr>
        <sz val="18"/>
        <rFont val="Times New Roman"/>
        <charset val="134"/>
      </rPr>
      <t>1.6</t>
    </r>
    <r>
      <rPr>
        <sz val="18"/>
        <rFont val="宋体"/>
        <charset val="134"/>
      </rPr>
      <t>万㎡</t>
    </r>
  </si>
  <si>
    <t>2019-150621-70-03-037477</t>
  </si>
  <si>
    <t>鄂尔多斯市世景房地产开发有限公司</t>
  </si>
  <si>
    <t>202008</t>
  </si>
  <si>
    <t>783018919001</t>
  </si>
  <si>
    <t>该项目6#-8#住宅楼主体工程施工中，预计2023年12月31日交工；9#-10#公寓楼正在进行基础工程施工中，预计2024年12月31日交工。</t>
  </si>
  <si>
    <t>崔和军</t>
  </si>
  <si>
    <t>★达拉特旗荣华府</t>
  </si>
  <si>
    <r>
      <rPr>
        <sz val="18"/>
        <rFont val="宋体"/>
        <charset val="134"/>
      </rPr>
      <t>总用地面积：</t>
    </r>
    <r>
      <rPr>
        <sz val="18"/>
        <rFont val="Times New Roman"/>
        <charset val="134"/>
      </rPr>
      <t>87724.84</t>
    </r>
    <r>
      <rPr>
        <sz val="18"/>
        <rFont val="宋体"/>
        <charset val="134"/>
      </rPr>
      <t>平方米；建设用地面积：</t>
    </r>
    <r>
      <rPr>
        <sz val="18"/>
        <rFont val="Times New Roman"/>
        <charset val="134"/>
      </rPr>
      <t>71551.74</t>
    </r>
    <r>
      <rPr>
        <sz val="18"/>
        <rFont val="宋体"/>
        <charset val="134"/>
      </rPr>
      <t>；总建筑面积：</t>
    </r>
    <r>
      <rPr>
        <sz val="18"/>
        <rFont val="Times New Roman"/>
        <charset val="134"/>
      </rPr>
      <t>157177.02</t>
    </r>
    <r>
      <rPr>
        <sz val="18"/>
        <rFont val="宋体"/>
        <charset val="134"/>
      </rPr>
      <t>平方米</t>
    </r>
  </si>
  <si>
    <t>2020-150621-70-03-034161/034170</t>
  </si>
  <si>
    <t>包头市荣大房地产开发有限公司</t>
  </si>
  <si>
    <t>686534698101</t>
  </si>
  <si>
    <t>邱全</t>
  </si>
  <si>
    <t>★鄂尔多斯亿利城花锦项目</t>
  </si>
  <si>
    <r>
      <rPr>
        <sz val="18"/>
        <rFont val="宋体"/>
        <charset val="134"/>
      </rPr>
      <t>占地面积</t>
    </r>
    <r>
      <rPr>
        <sz val="18"/>
        <rFont val="Times New Roman"/>
        <charset val="134"/>
      </rPr>
      <t>4.76</t>
    </r>
    <r>
      <rPr>
        <sz val="18"/>
        <rFont val="宋体"/>
        <charset val="134"/>
      </rPr>
      <t>万平方米，总建筑面积</t>
    </r>
    <r>
      <rPr>
        <sz val="18"/>
        <rFont val="Times New Roman"/>
        <charset val="134"/>
      </rPr>
      <t>13.87</t>
    </r>
    <r>
      <rPr>
        <sz val="18"/>
        <rFont val="宋体"/>
        <charset val="134"/>
      </rPr>
      <t>万平方米，其中地上面积</t>
    </r>
    <r>
      <rPr>
        <sz val="18"/>
        <rFont val="Times New Roman"/>
        <charset val="134"/>
      </rPr>
      <t>10.22</t>
    </r>
    <r>
      <rPr>
        <sz val="18"/>
        <rFont val="宋体"/>
        <charset val="134"/>
      </rPr>
      <t>万平方米，地下面积</t>
    </r>
    <r>
      <rPr>
        <sz val="18"/>
        <rFont val="Times New Roman"/>
        <charset val="134"/>
      </rPr>
      <t>3.65</t>
    </r>
    <r>
      <rPr>
        <sz val="18"/>
        <rFont val="宋体"/>
        <charset val="134"/>
      </rPr>
      <t>万平方米，由住宅、车库及其他配套工程组成。</t>
    </r>
  </si>
  <si>
    <t>2020-150621-70-03-011695</t>
  </si>
  <si>
    <r>
      <rPr>
        <sz val="18"/>
        <rFont val="宋体"/>
        <charset val="134"/>
      </rPr>
      <t>鄂尔多斯市斐屿房地产开发有限公司</t>
    </r>
    <r>
      <rPr>
        <sz val="18"/>
        <rFont val="Times New Roman"/>
        <charset val="134"/>
      </rPr>
      <t xml:space="preserve"> </t>
    </r>
    <r>
      <rPr>
        <sz val="18"/>
        <rFont val="宋体"/>
        <charset val="134"/>
      </rPr>
      <t>这个公司</t>
    </r>
  </si>
  <si>
    <t>MA13PDHJ7101</t>
  </si>
  <si>
    <t>该项目1#、2#、3#、4#、6#、7#正在进行二次结构，5#、9#主体施工中。</t>
  </si>
  <si>
    <t>樊利平</t>
  </si>
  <si>
    <t>闫学军</t>
  </si>
  <si>
    <t>王晋</t>
  </si>
  <si>
    <t>达拉特旗维多利财富广场建设项目</t>
  </si>
  <si>
    <t>项目占地面积52450平方米，建设8至14、17、20号商住楼，S1、S3、S4、召西路商业楼，总建筑面积245386平方米。</t>
  </si>
  <si>
    <t>2019-150621-70-03-005110</t>
  </si>
  <si>
    <t>达拉特旗凯利房地产开发有限公司</t>
  </si>
  <si>
    <t>树林召镇商城路以东、锡尼街以南、召西路以西、德胜大街以北</t>
  </si>
  <si>
    <t>201507</t>
  </si>
  <si>
    <t>570604631001</t>
  </si>
  <si>
    <t>该项目1、2、3、4、5、6、8、9、10、12、13、17#楼、S3#公寓、S4#商业楼已完工。11、14、20#楼主体结构工程已完工，正在进行室内安装工程和外墙保温施工。（11、14#楼预计6月底完成，20#楼预计年底完成）。</t>
  </si>
  <si>
    <t>乔桂先</t>
  </si>
  <si>
    <t>裕隆商业广场二期</t>
  </si>
  <si>
    <r>
      <rPr>
        <sz val="18"/>
        <rFont val="宋体"/>
        <charset val="134"/>
      </rPr>
      <t>总建总积：</t>
    </r>
    <r>
      <rPr>
        <sz val="18"/>
        <rFont val="Times New Roman"/>
        <charset val="134"/>
      </rPr>
      <t>4400</t>
    </r>
    <r>
      <rPr>
        <sz val="18"/>
        <rFont val="宋体"/>
        <charset val="134"/>
      </rPr>
      <t>平米，拆迁回迁面积</t>
    </r>
    <r>
      <rPr>
        <sz val="18"/>
        <rFont val="Times New Roman"/>
        <charset val="134"/>
      </rPr>
      <t>1300</t>
    </r>
    <r>
      <rPr>
        <sz val="18"/>
        <rFont val="宋体"/>
        <charset val="134"/>
      </rPr>
      <t>平米</t>
    </r>
  </si>
  <si>
    <t>设计方案已通过规委会审核，需完成拆迁后办理供地，拆迁涉及6户,1户拆迁难度大</t>
  </si>
  <si>
    <t>1.项目设计方案已通过规委会审核，需完成拆迁后办理供地，拆迁涉及6户。</t>
  </si>
  <si>
    <r>
      <rPr>
        <b/>
        <sz val="18"/>
        <rFont val="Times New Roman"/>
        <charset val="134"/>
      </rPr>
      <t>1..</t>
    </r>
    <r>
      <rPr>
        <b/>
        <sz val="18"/>
        <rFont val="宋体"/>
        <charset val="134"/>
      </rPr>
      <t>土地供应</t>
    </r>
    <r>
      <rPr>
        <b/>
        <sz val="18"/>
        <rFont val="Times New Roman"/>
        <charset val="134"/>
      </rPr>
      <t xml:space="preserve">
2.</t>
    </r>
    <r>
      <rPr>
        <b/>
        <sz val="18"/>
        <rFont val="宋体"/>
        <charset val="134"/>
      </rPr>
      <t>施工许可</t>
    </r>
  </si>
  <si>
    <t>刘三仁</t>
  </si>
  <si>
    <t>黄慧</t>
  </si>
  <si>
    <t>瑞莹名邸二期商住小区</t>
  </si>
  <si>
    <t>本项目总占地面积 13752.23 ㎡，总建筑面积79302.25㎡，其中地上建筑面积74380.58㎡（住宅建筑面积70576.8㎡，商业及物业用房和活动中心面积3803.78㎡），地下建筑面积4921.76㎡。</t>
  </si>
  <si>
    <t>2020-150621-70-03-019310</t>
  </si>
  <si>
    <t>达拉特旗安恒嘉丰房地产开发有限责任公司</t>
  </si>
  <si>
    <t>202104</t>
  </si>
  <si>
    <t>MA13N9Q58103</t>
  </si>
  <si>
    <t>目前党群服务中心已开始施工，2栋楼主体用地范围内还剩2户未拆迁，预计近日完成拆迁，到年底完成正负零层，投资约0.3亿元。</t>
  </si>
  <si>
    <t>王强</t>
  </si>
  <si>
    <t>孟凡友</t>
  </si>
  <si>
    <t>杨琰强</t>
  </si>
  <si>
    <t>御园帝景</t>
  </si>
  <si>
    <r>
      <rPr>
        <sz val="18"/>
        <rFont val="宋体"/>
        <charset val="134"/>
      </rPr>
      <t>总建筑面积</t>
    </r>
    <r>
      <rPr>
        <sz val="18"/>
        <rFont val="Times New Roman"/>
        <charset val="134"/>
      </rPr>
      <t>21</t>
    </r>
    <r>
      <rPr>
        <sz val="18"/>
        <rFont val="宋体"/>
        <charset val="134"/>
      </rPr>
      <t>万平方米</t>
    </r>
  </si>
  <si>
    <t>鄂尔多斯市星燎房地产开发有限公司</t>
  </si>
  <si>
    <t>695903539101</t>
  </si>
  <si>
    <t>2020 年 5 月开工，3 号楼于 2021 年 11 月交付使用，4 号楼于 2023 年 3 月交付使用，1 号楼总层高 22 层，目前地上四层钢筋绑扎中，2 号楼总层高为 22 层，目前地上六层木工合模，5 号楼总层 20 层，目前地上 5 层商浇筑，6 号楼总层 20 层，目前基础开挖，层理槽底，7号楼总层 18 层，目前已经封顶，二次结构砌筑完毕，抹灰工到 16 层，窗户安装到 10 层，保温进场，预计 10 月 30 日交付使用。</t>
  </si>
  <si>
    <t>高峰</t>
  </si>
  <si>
    <t>★达拉特旗宏源一品住宅小区B区</t>
  </si>
  <si>
    <r>
      <rPr>
        <sz val="18"/>
        <rFont val="宋体"/>
        <charset val="134"/>
      </rPr>
      <t>项目建设面积为</t>
    </r>
    <r>
      <rPr>
        <sz val="18"/>
        <rFont val="Times New Roman"/>
        <charset val="134"/>
      </rPr>
      <t>163044.22</t>
    </r>
    <r>
      <rPr>
        <sz val="18"/>
        <rFont val="宋体"/>
        <charset val="134"/>
      </rPr>
      <t>平方米，其中地上</t>
    </r>
    <r>
      <rPr>
        <sz val="18"/>
        <rFont val="Times New Roman"/>
        <charset val="134"/>
      </rPr>
      <t>125155.5</t>
    </r>
    <r>
      <rPr>
        <sz val="18"/>
        <rFont val="宋体"/>
        <charset val="134"/>
      </rPr>
      <t>平方米，地下</t>
    </r>
    <r>
      <rPr>
        <sz val="18"/>
        <rFont val="Times New Roman"/>
        <charset val="134"/>
      </rPr>
      <t>37888.72</t>
    </r>
    <r>
      <rPr>
        <sz val="18"/>
        <rFont val="宋体"/>
        <charset val="134"/>
      </rPr>
      <t>平方米，项目共建设</t>
    </r>
    <r>
      <rPr>
        <sz val="18"/>
        <rFont val="Times New Roman"/>
        <charset val="134"/>
      </rPr>
      <t>16</t>
    </r>
    <r>
      <rPr>
        <sz val="18"/>
        <rFont val="宋体"/>
        <charset val="134"/>
      </rPr>
      <t>栋，其中</t>
    </r>
    <r>
      <rPr>
        <sz val="18"/>
        <rFont val="Times New Roman"/>
        <charset val="134"/>
      </rPr>
      <t>12</t>
    </r>
    <r>
      <rPr>
        <sz val="18"/>
        <rFont val="宋体"/>
        <charset val="134"/>
      </rPr>
      <t>栋住宅，</t>
    </r>
    <r>
      <rPr>
        <sz val="18"/>
        <rFont val="Times New Roman"/>
        <charset val="134"/>
      </rPr>
      <t>3</t>
    </r>
    <r>
      <rPr>
        <sz val="18"/>
        <rFont val="宋体"/>
        <charset val="134"/>
      </rPr>
      <t>栋商业，</t>
    </r>
    <r>
      <rPr>
        <sz val="18"/>
        <rFont val="Times New Roman"/>
        <charset val="134"/>
      </rPr>
      <t>1</t>
    </r>
    <r>
      <rPr>
        <sz val="18"/>
        <rFont val="宋体"/>
        <charset val="134"/>
      </rPr>
      <t>栋销售中心。</t>
    </r>
  </si>
  <si>
    <t>2103-150621-04-01-230205</t>
  </si>
  <si>
    <t>内蒙古德胜置业有限公司</t>
  </si>
  <si>
    <t>MA13N6CT7106</t>
  </si>
  <si>
    <t>周志强</t>
  </si>
  <si>
    <t>达拉特旗宏源一品住宅小区B区（二期）</t>
  </si>
  <si>
    <r>
      <rPr>
        <sz val="18"/>
        <rFont val="宋体"/>
        <charset val="134"/>
      </rPr>
      <t>该项目总建筑面积</t>
    </r>
    <r>
      <rPr>
        <sz val="18"/>
        <rFont val="Times New Roman"/>
        <charset val="134"/>
      </rPr>
      <t>45582.46</t>
    </r>
    <r>
      <rPr>
        <sz val="18"/>
        <rFont val="宋体"/>
        <charset val="134"/>
      </rPr>
      <t>平方米，地上</t>
    </r>
    <r>
      <rPr>
        <sz val="18"/>
        <rFont val="Times New Roman"/>
        <charset val="134"/>
      </rPr>
      <t>35179.95</t>
    </r>
    <r>
      <rPr>
        <sz val="18"/>
        <rFont val="宋体"/>
        <charset val="134"/>
      </rPr>
      <t>平方米，地下</t>
    </r>
    <r>
      <rPr>
        <sz val="18"/>
        <rFont val="Times New Roman"/>
        <charset val="134"/>
      </rPr>
      <t>10402.51</t>
    </r>
    <r>
      <rPr>
        <sz val="18"/>
        <rFont val="宋体"/>
        <charset val="134"/>
      </rPr>
      <t>平方。</t>
    </r>
  </si>
  <si>
    <t>2112-150621-04-01-940292</t>
  </si>
  <si>
    <t>MA13N6CT7207</t>
  </si>
  <si>
    <t>达拉特旗康维商贸有限责任公司贵府佳园小区建设项目</t>
  </si>
  <si>
    <r>
      <rPr>
        <sz val="18"/>
        <rFont val="宋体"/>
        <charset val="134"/>
      </rPr>
      <t>建筑面积</t>
    </r>
    <r>
      <rPr>
        <sz val="18"/>
        <rFont val="Times New Roman"/>
        <charset val="134"/>
      </rPr>
      <t>37819.62</t>
    </r>
    <r>
      <rPr>
        <sz val="18"/>
        <rFont val="宋体"/>
        <charset val="134"/>
      </rPr>
      <t>㎡，项目建设住宅，并配套物业建设用房、社区活动中心等附属设施。</t>
    </r>
  </si>
  <si>
    <t>2105-150621-04-01-636261</t>
  </si>
  <si>
    <t>达拉特旗康维商贸有限责任公司</t>
  </si>
  <si>
    <t>699490831101</t>
  </si>
  <si>
    <t>2023.11.15</t>
  </si>
  <si>
    <t>该项目2号楼正在进行管网碰接，3#、4#、5#楼主体封顶。</t>
  </si>
  <si>
    <t>郭刚</t>
  </si>
  <si>
    <t>范璎</t>
  </si>
  <si>
    <t>达拉特旗博雅园</t>
  </si>
  <si>
    <t>用地面积为103756㎡；总建筑面积：203800㎡，其中住宅面积:157660㎡; 商业面积：29010㎡；地下面积：17130㎡</t>
  </si>
  <si>
    <t>2019-150621-70-03-004898</t>
  </si>
  <si>
    <t>鄂尔多斯市万嘉房地产开发有限责任公司</t>
  </si>
  <si>
    <t>201911</t>
  </si>
  <si>
    <t>MA0QKAPU1001</t>
  </si>
  <si>
    <t>该项目供地决策会已通过，土地供应正在挂牌公示中，到年底预计完成5栋楼正负零层，土地价款约0.3亿元，工程款约0.1亿元。</t>
  </si>
  <si>
    <r>
      <rPr>
        <sz val="18"/>
        <rFont val="Times New Roman"/>
        <charset val="134"/>
      </rPr>
      <t>1.</t>
    </r>
    <r>
      <rPr>
        <sz val="18"/>
        <rFont val="宋体"/>
        <charset val="134"/>
      </rPr>
      <t>土地供应；</t>
    </r>
    <r>
      <rPr>
        <sz val="18"/>
        <rFont val="Times New Roman"/>
        <charset val="134"/>
      </rPr>
      <t>3.</t>
    </r>
    <r>
      <rPr>
        <sz val="18"/>
        <rFont val="宋体"/>
        <charset val="134"/>
      </rPr>
      <t>施工许可</t>
    </r>
  </si>
  <si>
    <t>刘生才</t>
  </si>
  <si>
    <t>13848772501不需要办手续</t>
  </si>
  <si>
    <r>
      <rPr>
        <b/>
        <sz val="18"/>
        <rFont val="宋体"/>
        <charset val="134"/>
      </rPr>
      <t>吉泰佳苑住宅小区</t>
    </r>
    <r>
      <rPr>
        <b/>
        <sz val="18"/>
        <rFont val="Times New Roman"/>
        <charset val="134"/>
      </rPr>
      <t>8#</t>
    </r>
    <r>
      <rPr>
        <b/>
        <sz val="18"/>
        <rFont val="宋体"/>
        <charset val="134"/>
      </rPr>
      <t>住宅楼、</t>
    </r>
    <r>
      <rPr>
        <b/>
        <sz val="18"/>
        <rFont val="Times New Roman"/>
        <charset val="134"/>
      </rPr>
      <t>9#</t>
    </r>
    <r>
      <rPr>
        <b/>
        <sz val="18"/>
        <rFont val="宋体"/>
        <charset val="134"/>
      </rPr>
      <t>底商住宅楼项目</t>
    </r>
  </si>
  <si>
    <r>
      <rPr>
        <sz val="18"/>
        <rFont val="宋体"/>
        <charset val="134"/>
      </rPr>
      <t>项目占地面积</t>
    </r>
    <r>
      <rPr>
        <sz val="18"/>
        <rFont val="Times New Roman"/>
        <charset val="134"/>
      </rPr>
      <t>9338.6</t>
    </r>
    <r>
      <rPr>
        <sz val="18"/>
        <rFont val="宋体"/>
        <charset val="134"/>
      </rPr>
      <t>㎡，建筑面积</t>
    </r>
    <r>
      <rPr>
        <sz val="18"/>
        <rFont val="Times New Roman"/>
        <charset val="134"/>
      </rPr>
      <t>29341</t>
    </r>
    <r>
      <rPr>
        <sz val="18"/>
        <rFont val="宋体"/>
        <charset val="134"/>
      </rPr>
      <t>㎡。</t>
    </r>
  </si>
  <si>
    <t>鄂尔多斯市锦道房地产开发有限责任公司</t>
  </si>
  <si>
    <t>787066301202</t>
  </si>
  <si>
    <t>该项目主体封顶，正在进行二次结构施工。</t>
  </si>
  <si>
    <t>刘东</t>
  </si>
  <si>
    <t>18248334833不需要办手续</t>
  </si>
  <si>
    <t>达拉特旗万兴府住宅小区项目</t>
  </si>
  <si>
    <t>总建筑面积75488平方米，其中地上56381平方米，地下19107平方米，包括住宅，商业，公建，物业用房等其他附属配套设施工程。</t>
  </si>
  <si>
    <t>2308-150621-04-01-521182</t>
  </si>
  <si>
    <t>内蒙古瑞联诚房地产开发有限公司</t>
  </si>
  <si>
    <t>计划2023年完成基础工程</t>
  </si>
  <si>
    <t>杨玫</t>
  </si>
  <si>
    <t>东达众玺小区一期</t>
  </si>
  <si>
    <t>项目总用地面积40490㎡，总建筑面积90196㎡，其中住宅88096㎡，商业及公建2100㎡；住宅10栋楼合计746户，商业3栋楼（包括物业用房）；绿化率为30％；停车位810个。</t>
  </si>
  <si>
    <t>2019-150621-70-03-019521</t>
  </si>
  <si>
    <t>达拉特旗怡馨花园商住小区建设项目</t>
  </si>
  <si>
    <t>MA13UKLM3102</t>
  </si>
  <si>
    <t>达旗锐达嘉园商住小区</t>
  </si>
  <si>
    <r>
      <rPr>
        <sz val="18"/>
        <rFont val="宋体"/>
        <charset val="134"/>
      </rPr>
      <t>项目总建筑面积</t>
    </r>
    <r>
      <rPr>
        <sz val="18"/>
        <rFont val="Times New Roman"/>
        <charset val="134"/>
      </rPr>
      <t>268263.46</t>
    </r>
    <r>
      <rPr>
        <sz val="18"/>
        <rFont val="宋体"/>
        <charset val="134"/>
      </rPr>
      <t>平方米，其中地上建筑面积：</t>
    </r>
    <r>
      <rPr>
        <sz val="18"/>
        <rFont val="Times New Roman"/>
        <charset val="134"/>
      </rPr>
      <t>203931.83</t>
    </r>
    <r>
      <rPr>
        <sz val="18"/>
        <rFont val="宋体"/>
        <charset val="134"/>
      </rPr>
      <t>平方米，地下建筑面积：</t>
    </r>
    <r>
      <rPr>
        <sz val="18"/>
        <rFont val="Times New Roman"/>
        <charset val="134"/>
      </rPr>
      <t>64331.63</t>
    </r>
    <r>
      <rPr>
        <sz val="18"/>
        <rFont val="宋体"/>
        <charset val="134"/>
      </rPr>
      <t>平方米。</t>
    </r>
  </si>
  <si>
    <t>2207-150621-04-01-903653</t>
  </si>
  <si>
    <t>鄂尔多斯市锐达房地产开发有限责任公司</t>
  </si>
  <si>
    <t>南园街南、达拉特路西、金鹏路东、惠民街北</t>
  </si>
  <si>
    <r>
      <rPr>
        <sz val="18"/>
        <rFont val="Times New Roman"/>
        <charset val="134"/>
      </rPr>
      <t>1.</t>
    </r>
    <r>
      <rPr>
        <sz val="18"/>
        <rFont val="宋体"/>
        <charset val="134"/>
      </rPr>
      <t>能评；</t>
    </r>
    <r>
      <rPr>
        <sz val="18"/>
        <rFont val="Times New Roman"/>
        <charset val="134"/>
      </rPr>
      <t>2.</t>
    </r>
    <r>
      <rPr>
        <sz val="18"/>
        <rFont val="宋体"/>
        <charset val="134"/>
      </rPr>
      <t>水土保持；</t>
    </r>
    <r>
      <rPr>
        <sz val="18"/>
        <rFont val="Times New Roman"/>
        <charset val="134"/>
      </rPr>
      <t>3.</t>
    </r>
    <r>
      <rPr>
        <sz val="18"/>
        <rFont val="宋体"/>
        <charset val="134"/>
      </rPr>
      <t>土地供应；</t>
    </r>
    <r>
      <rPr>
        <sz val="18"/>
        <rFont val="Times New Roman"/>
        <charset val="134"/>
      </rPr>
      <t>4.</t>
    </r>
    <r>
      <rPr>
        <sz val="18"/>
        <rFont val="宋体"/>
        <charset val="134"/>
      </rPr>
      <t>施工许可</t>
    </r>
  </si>
  <si>
    <r>
      <rPr>
        <sz val="18"/>
        <rFont val="宋体"/>
        <charset val="134"/>
      </rPr>
      <t>张仲义</t>
    </r>
    <r>
      <rPr>
        <sz val="18"/>
        <rFont val="Times New Roman"/>
        <charset val="134"/>
      </rPr>
      <t xml:space="preserve">
</t>
    </r>
    <r>
      <rPr>
        <sz val="18"/>
        <rFont val="宋体"/>
        <charset val="134"/>
      </rPr>
      <t>张春武</t>
    </r>
  </si>
  <si>
    <t>18947876887
15547740094</t>
  </si>
  <si>
    <t>达旗北国花苑（二期）商住小区</t>
  </si>
  <si>
    <t>总建筑面积14500平米，共三栋，一栋地上5层、两栋地上4层5层。</t>
  </si>
  <si>
    <t>2106-150621-04-01-129119</t>
  </si>
  <si>
    <t>鄂尔多斯市佰嘉诚祥房地产开发有限公司</t>
  </si>
  <si>
    <t>达拉特路东、商城路西、南园街北、德胜大街南</t>
  </si>
  <si>
    <t>该项目拆迁未完成（已拆迁6户），土地手续暂无法办理。目前项目的设计方案未出（目前正在和回迁户协商，看被拆迁户要求置换什么样式的房屋再出设计），企业正在对接第三方公司办理能评</t>
  </si>
  <si>
    <t>李明诚</t>
  </si>
  <si>
    <t>远玖商业楼项目</t>
  </si>
  <si>
    <r>
      <rPr>
        <sz val="18"/>
        <rFont val="宋体"/>
        <charset val="134"/>
      </rPr>
      <t>建筑面积</t>
    </r>
    <r>
      <rPr>
        <sz val="18"/>
        <rFont val="Times New Roman"/>
        <charset val="134"/>
      </rPr>
      <t>10000</t>
    </r>
    <r>
      <rPr>
        <sz val="18"/>
        <rFont val="宋体"/>
        <charset val="134"/>
      </rPr>
      <t>㎡</t>
    </r>
  </si>
  <si>
    <t>东源房地产公司</t>
  </si>
  <si>
    <t>杨磊</t>
  </si>
  <si>
    <t>内蒙古鑫基房地产开发有限责任公司达拉特旗嘉和苑A区建设项目</t>
  </si>
  <si>
    <t>该项目建筑面积123239平方米。其中地上建筑面积113249平方米，地下建筑面积9990平方米。新建住宅楼、物业房等相关辅助配套设施。</t>
  </si>
  <si>
    <t>2304-150621-04-01-881346</t>
  </si>
  <si>
    <t>内蒙古鑫基房地产开发有限责任公司</t>
  </si>
  <si>
    <t>新备案，
未拆迁</t>
  </si>
  <si>
    <t>内蒙古昕府泰房地产开发有限公司达拉特旗万兴府住宅小区建设项目</t>
  </si>
  <si>
    <t>主要建设规模及内容：本工程总建筑面积73659平方米：地上56381平方米、地下17278平方米，及相关辅助配套设施</t>
  </si>
  <si>
    <t>2304-150621-04-01-300469</t>
  </si>
  <si>
    <t>内蒙古昕府泰房地产开发有限公司</t>
  </si>
  <si>
    <t>达拉特旗喜祥苑小区</t>
  </si>
  <si>
    <t>总建筑面积143067.55平米，其中地上108317.55平米，地下34750平米及相关辅助设施。</t>
  </si>
  <si>
    <t>2305-150621-04-01-425153</t>
  </si>
  <si>
    <t>鄂尔多斯市鸿德民房地产开发有限公司</t>
  </si>
  <si>
    <t>林荫路西，南园街幼儿园北，包神铁路东，辉煌大酒
店南</t>
  </si>
  <si>
    <t>达拉特旗壹号院建设项目</t>
  </si>
  <si>
    <r>
      <rPr>
        <b/>
        <sz val="18"/>
        <rFont val="宋体"/>
        <charset val="134"/>
      </rPr>
      <t>该项目建筑面积</t>
    </r>
    <r>
      <rPr>
        <b/>
        <sz val="18"/>
        <rFont val="Times New Roman"/>
        <charset val="134"/>
      </rPr>
      <t>33000</t>
    </r>
    <r>
      <rPr>
        <b/>
        <sz val="18"/>
        <rFont val="宋体"/>
        <charset val="134"/>
      </rPr>
      <t>平方米，新建住宅楼、公共停车场、活动中心、物业室等相关配套设施。</t>
    </r>
  </si>
  <si>
    <t>2305-150621-04-01-588169</t>
  </si>
  <si>
    <t>内蒙古瀛台房地产有限公司</t>
  </si>
  <si>
    <t>树林召镇市府街北、达拉特路西、校园路东</t>
  </si>
  <si>
    <t>刘静</t>
  </si>
  <si>
    <r>
      <rPr>
        <b/>
        <sz val="18"/>
        <rFont val="宋体"/>
        <charset val="134"/>
      </rPr>
      <t>达拉特旗中州</t>
    </r>
    <r>
      <rPr>
        <b/>
        <sz val="18"/>
        <rFont val="Times New Roman"/>
        <charset val="134"/>
      </rPr>
      <t>·</t>
    </r>
    <r>
      <rPr>
        <b/>
        <sz val="18"/>
        <rFont val="宋体"/>
        <charset val="134"/>
      </rPr>
      <t>琅玥府商住小区建设项目</t>
    </r>
  </si>
  <si>
    <r>
      <rPr>
        <b/>
        <sz val="18"/>
        <rFont val="宋体"/>
        <charset val="134"/>
      </rPr>
      <t>该项目总建筑</t>
    </r>
    <r>
      <rPr>
        <b/>
        <sz val="18"/>
        <rFont val="Times New Roman"/>
        <charset val="134"/>
      </rPr>
      <t>19.43</t>
    </r>
    <r>
      <rPr>
        <b/>
        <sz val="18"/>
        <rFont val="宋体"/>
        <charset val="134"/>
      </rPr>
      <t>万平米，其中住宅</t>
    </r>
    <r>
      <rPr>
        <b/>
        <sz val="18"/>
        <rFont val="Times New Roman"/>
        <charset val="134"/>
      </rPr>
      <t>12</t>
    </r>
    <r>
      <rPr>
        <b/>
        <sz val="18"/>
        <rFont val="宋体"/>
        <charset val="134"/>
      </rPr>
      <t>幢、商业</t>
    </r>
    <r>
      <rPr>
        <b/>
        <sz val="18"/>
        <rFont val="Times New Roman"/>
        <charset val="134"/>
      </rPr>
      <t>5</t>
    </r>
    <r>
      <rPr>
        <b/>
        <sz val="18"/>
        <rFont val="宋体"/>
        <charset val="134"/>
      </rPr>
      <t>幢、幼儿园、物业用房、居民</t>
    </r>
    <r>
      <rPr>
        <b/>
        <sz val="18"/>
        <rFont val="Times New Roman"/>
        <charset val="134"/>
      </rPr>
      <t>·</t>
    </r>
    <r>
      <rPr>
        <b/>
        <sz val="18"/>
        <rFont val="宋体"/>
        <charset val="134"/>
      </rPr>
      <t>活动中心及其他配套用房。</t>
    </r>
  </si>
  <si>
    <t>2305-150621-04-01-559957</t>
  </si>
  <si>
    <t>鄂尔多斯市中州房地产有限公司</t>
  </si>
  <si>
    <t>达拉特旗树林召镇达拉特路东、迎宾大街南、市府街北、公园路西</t>
  </si>
  <si>
    <t>苏玉春</t>
  </si>
  <si>
    <t>鄂尔多斯市碧宸房地产开发有限公司华夏龙小区8号楼建设项目</t>
  </si>
  <si>
    <t>该项目建筑面积3931.9平方米，新建一栋六层电梯楼及相关配套设施。</t>
  </si>
  <si>
    <t>2306-150621-04-01-712264</t>
  </si>
  <si>
    <t>鄂尔多斯市碧宸房地产开发有限公司</t>
  </si>
  <si>
    <t>树林召镇和平路东、建设路西、锡尼街南、规划支路北（华夏龙小区院内）</t>
  </si>
  <si>
    <t xml:space="preserve">李根
</t>
  </si>
  <si>
    <t xml:space="preserve">
15219890000</t>
  </si>
  <si>
    <r>
      <rPr>
        <b/>
        <sz val="18"/>
        <rFont val="宋体"/>
        <charset val="134"/>
      </rPr>
      <t>凯弘名都</t>
    </r>
    <r>
      <rPr>
        <b/>
        <sz val="18"/>
        <rFont val="Times New Roman"/>
        <charset val="134"/>
      </rPr>
      <t>B</t>
    </r>
    <r>
      <rPr>
        <b/>
        <sz val="18"/>
        <rFont val="宋体"/>
        <charset val="134"/>
      </rPr>
      <t>区建设项目</t>
    </r>
  </si>
  <si>
    <r>
      <rPr>
        <b/>
        <sz val="18"/>
        <rFont val="宋体"/>
        <charset val="134"/>
      </rPr>
      <t>总建筑面积约</t>
    </r>
    <r>
      <rPr>
        <b/>
        <sz val="18"/>
        <rFont val="Times New Roman"/>
        <charset val="134"/>
      </rPr>
      <t>216403.11</t>
    </r>
    <r>
      <rPr>
        <b/>
        <sz val="18"/>
        <rFont val="宋体"/>
        <charset val="134"/>
      </rPr>
      <t>平方米；共</t>
    </r>
    <r>
      <rPr>
        <b/>
        <sz val="18"/>
        <rFont val="Times New Roman"/>
        <charset val="134"/>
      </rPr>
      <t>15</t>
    </r>
    <r>
      <rPr>
        <b/>
        <sz val="18"/>
        <rFont val="宋体"/>
        <charset val="134"/>
      </rPr>
      <t>栋楼，其中住宅</t>
    </r>
    <r>
      <rPr>
        <b/>
        <sz val="18"/>
        <rFont val="Times New Roman"/>
        <charset val="134"/>
      </rPr>
      <t>9</t>
    </r>
    <r>
      <rPr>
        <b/>
        <sz val="18"/>
        <rFont val="宋体"/>
        <charset val="134"/>
      </rPr>
      <t>栋，地上十八层，商业</t>
    </r>
    <r>
      <rPr>
        <b/>
        <sz val="18"/>
        <rFont val="Times New Roman"/>
        <charset val="134"/>
      </rPr>
      <t>6</t>
    </r>
    <r>
      <rPr>
        <b/>
        <sz val="18"/>
        <rFont val="宋体"/>
        <charset val="134"/>
      </rPr>
      <t>栋。</t>
    </r>
  </si>
  <si>
    <t>2106-150621-04-01-106371</t>
  </si>
  <si>
    <t>德胜街南、达拉特路西、南园街北、金鹏路东</t>
  </si>
  <si>
    <r>
      <rPr>
        <b/>
        <sz val="18"/>
        <rFont val="宋体"/>
        <charset val="134"/>
      </rPr>
      <t>凯弘名都</t>
    </r>
    <r>
      <rPr>
        <b/>
        <sz val="18"/>
        <rFont val="Times New Roman"/>
        <charset val="134"/>
      </rPr>
      <t>A</t>
    </r>
    <r>
      <rPr>
        <b/>
        <sz val="18"/>
        <rFont val="宋体"/>
        <charset val="134"/>
      </rPr>
      <t>区建设项目</t>
    </r>
  </si>
  <si>
    <r>
      <rPr>
        <b/>
        <sz val="18"/>
        <rFont val="宋体"/>
        <charset val="134"/>
      </rPr>
      <t>总建筑面积约</t>
    </r>
    <r>
      <rPr>
        <b/>
        <sz val="18"/>
        <rFont val="Times New Roman"/>
        <charset val="134"/>
      </rPr>
      <t>193965</t>
    </r>
    <r>
      <rPr>
        <b/>
        <sz val="18"/>
        <rFont val="宋体"/>
        <charset val="134"/>
      </rPr>
      <t>平方米，其中幼儿园</t>
    </r>
    <r>
      <rPr>
        <b/>
        <sz val="18"/>
        <rFont val="Times New Roman"/>
        <charset val="134"/>
      </rPr>
      <t>2800</t>
    </r>
    <r>
      <rPr>
        <b/>
        <sz val="18"/>
        <rFont val="宋体"/>
        <charset val="134"/>
      </rPr>
      <t>平方米。共</t>
    </r>
    <r>
      <rPr>
        <b/>
        <sz val="18"/>
        <rFont val="Times New Roman"/>
        <charset val="134"/>
      </rPr>
      <t>11</t>
    </r>
    <r>
      <rPr>
        <b/>
        <sz val="18"/>
        <rFont val="宋体"/>
        <charset val="134"/>
      </rPr>
      <t>栋，其中</t>
    </r>
    <r>
      <rPr>
        <b/>
        <sz val="18"/>
        <rFont val="Times New Roman"/>
        <charset val="134"/>
      </rPr>
      <t>8</t>
    </r>
    <r>
      <rPr>
        <b/>
        <sz val="18"/>
        <rFont val="宋体"/>
        <charset val="134"/>
      </rPr>
      <t>栋住宅，地上十八层，</t>
    </r>
    <r>
      <rPr>
        <b/>
        <sz val="18"/>
        <rFont val="Times New Roman"/>
        <charset val="134"/>
      </rPr>
      <t>2</t>
    </r>
    <r>
      <rPr>
        <b/>
        <sz val="18"/>
        <rFont val="宋体"/>
        <charset val="134"/>
      </rPr>
      <t>栋商业楼，</t>
    </r>
    <r>
      <rPr>
        <b/>
        <sz val="18"/>
        <rFont val="Times New Roman"/>
        <charset val="134"/>
      </rPr>
      <t>1</t>
    </r>
    <r>
      <rPr>
        <b/>
        <sz val="18"/>
        <rFont val="宋体"/>
        <charset val="134"/>
      </rPr>
      <t>栋幼儿园。</t>
    </r>
  </si>
  <si>
    <t>2106-150621-04-01-871876</t>
  </si>
  <si>
    <t>万通翡翠城三期</t>
  </si>
  <si>
    <r>
      <rPr>
        <b/>
        <sz val="18"/>
        <rFont val="宋体"/>
        <charset val="134"/>
      </rPr>
      <t>未开始拆迁，约需拆迁</t>
    </r>
    <r>
      <rPr>
        <b/>
        <sz val="18"/>
        <rFont val="Times New Roman"/>
        <charset val="134"/>
      </rPr>
      <t>100</t>
    </r>
    <r>
      <rPr>
        <b/>
        <sz val="18"/>
        <rFont val="宋体"/>
        <charset val="134"/>
      </rPr>
      <t>多户</t>
    </r>
  </si>
  <si>
    <t>华宇食品厂棚改项目</t>
  </si>
  <si>
    <r>
      <rPr>
        <b/>
        <sz val="18"/>
        <rFont val="宋体"/>
        <charset val="134"/>
      </rPr>
      <t>总建筑面积</t>
    </r>
    <r>
      <rPr>
        <b/>
        <sz val="18"/>
        <rFont val="Times New Roman"/>
        <charset val="134"/>
      </rPr>
      <t>71759</t>
    </r>
    <r>
      <rPr>
        <b/>
        <sz val="18"/>
        <rFont val="宋体"/>
        <charset val="134"/>
      </rPr>
      <t>平方米，其中，住宅</t>
    </r>
    <r>
      <rPr>
        <b/>
        <sz val="18"/>
        <rFont val="Times New Roman"/>
        <charset val="134"/>
      </rPr>
      <t>59848</t>
    </r>
    <r>
      <rPr>
        <b/>
        <sz val="18"/>
        <rFont val="宋体"/>
        <charset val="134"/>
      </rPr>
      <t>平方米、商业</t>
    </r>
    <r>
      <rPr>
        <b/>
        <sz val="18"/>
        <rFont val="Times New Roman"/>
        <charset val="134"/>
      </rPr>
      <t>5349</t>
    </r>
    <r>
      <rPr>
        <b/>
        <sz val="18"/>
        <rFont val="宋体"/>
        <charset val="134"/>
      </rPr>
      <t>平方米、物业用房</t>
    </r>
    <r>
      <rPr>
        <b/>
        <sz val="18"/>
        <rFont val="Times New Roman"/>
        <charset val="134"/>
      </rPr>
      <t>198</t>
    </r>
    <r>
      <rPr>
        <b/>
        <sz val="18"/>
        <rFont val="宋体"/>
        <charset val="134"/>
      </rPr>
      <t>平方米、办公活动用房</t>
    </r>
    <r>
      <rPr>
        <b/>
        <sz val="18"/>
        <rFont val="Times New Roman"/>
        <charset val="134"/>
      </rPr>
      <t>500</t>
    </r>
    <r>
      <rPr>
        <b/>
        <sz val="18"/>
        <rFont val="宋体"/>
        <charset val="134"/>
      </rPr>
      <t>平方米、公共厕所</t>
    </r>
    <r>
      <rPr>
        <b/>
        <sz val="18"/>
        <rFont val="Times New Roman"/>
        <charset val="134"/>
      </rPr>
      <t>60</t>
    </r>
    <r>
      <rPr>
        <b/>
        <sz val="18"/>
        <rFont val="宋体"/>
        <charset val="134"/>
      </rPr>
      <t>平方米。</t>
    </r>
  </si>
  <si>
    <t>暂时不调度手续，凭理论更新手续，不确定就是否</t>
  </si>
  <si>
    <t>鑫晟家园拆迁遗留片区</t>
  </si>
  <si>
    <r>
      <rPr>
        <b/>
        <sz val="18"/>
        <rFont val="宋体"/>
        <charset val="134"/>
      </rPr>
      <t>占地</t>
    </r>
    <r>
      <rPr>
        <b/>
        <sz val="18"/>
        <rFont val="Times New Roman"/>
        <charset val="134"/>
      </rPr>
      <t>90</t>
    </r>
    <r>
      <rPr>
        <b/>
        <sz val="18"/>
        <rFont val="宋体"/>
        <charset val="134"/>
      </rPr>
      <t>亩，居住用地容积率</t>
    </r>
    <r>
      <rPr>
        <b/>
        <sz val="18"/>
        <rFont val="Times New Roman"/>
        <charset val="134"/>
      </rPr>
      <t>2.1</t>
    </r>
    <r>
      <rPr>
        <b/>
        <sz val="18"/>
        <rFont val="宋体"/>
        <charset val="134"/>
      </rPr>
      <t>，商业用地容积率</t>
    </r>
    <r>
      <rPr>
        <b/>
        <sz val="18"/>
        <rFont val="Times New Roman"/>
        <charset val="134"/>
      </rPr>
      <t>3.0</t>
    </r>
  </si>
  <si>
    <t>鄂尔多斯市隆祥房地产公司</t>
  </si>
  <si>
    <t>鄂尔多斯市奥环房地产开发有限责任公司南苑佳园一期建筑建设项目</t>
  </si>
  <si>
    <r>
      <rPr>
        <b/>
        <sz val="18"/>
        <rFont val="宋体"/>
        <charset val="134"/>
      </rPr>
      <t>本建设项目地上建筑面积：</t>
    </r>
    <r>
      <rPr>
        <b/>
        <sz val="18"/>
        <rFont val="Times New Roman"/>
        <charset val="134"/>
      </rPr>
      <t>37392.16</t>
    </r>
    <r>
      <rPr>
        <b/>
        <sz val="18"/>
        <rFont val="宋体"/>
        <charset val="134"/>
      </rPr>
      <t>平方米，其中住宅面积为</t>
    </r>
    <r>
      <rPr>
        <b/>
        <sz val="18"/>
        <rFont val="Times New Roman"/>
        <charset val="134"/>
      </rPr>
      <t>35108.96</t>
    </r>
    <r>
      <rPr>
        <b/>
        <sz val="18"/>
        <rFont val="宋体"/>
        <charset val="134"/>
      </rPr>
      <t>平方米；商业配套面积</t>
    </r>
    <r>
      <rPr>
        <b/>
        <sz val="18"/>
        <rFont val="Times New Roman"/>
        <charset val="134"/>
      </rPr>
      <t>2283.2</t>
    </r>
    <r>
      <rPr>
        <b/>
        <sz val="18"/>
        <rFont val="宋体"/>
        <charset val="134"/>
      </rPr>
      <t>平方米。共建</t>
    </r>
    <r>
      <rPr>
        <b/>
        <sz val="18"/>
        <rFont val="Times New Roman"/>
        <charset val="134"/>
      </rPr>
      <t>10</t>
    </r>
    <r>
      <rPr>
        <b/>
        <sz val="18"/>
        <rFont val="宋体"/>
        <charset val="134"/>
      </rPr>
      <t>栋住宅楼（</t>
    </r>
    <r>
      <rPr>
        <b/>
        <sz val="18"/>
        <rFont val="Times New Roman"/>
        <charset val="134"/>
      </rPr>
      <t>1</t>
    </r>
    <r>
      <rPr>
        <b/>
        <sz val="18"/>
        <rFont val="宋体"/>
        <charset val="134"/>
      </rPr>
      <t>＃、</t>
    </r>
    <r>
      <rPr>
        <b/>
        <sz val="18"/>
        <rFont val="Times New Roman"/>
        <charset val="134"/>
      </rPr>
      <t>2</t>
    </r>
    <r>
      <rPr>
        <b/>
        <sz val="18"/>
        <rFont val="宋体"/>
        <charset val="134"/>
      </rPr>
      <t>＃、</t>
    </r>
    <r>
      <rPr>
        <b/>
        <sz val="18"/>
        <rFont val="Times New Roman"/>
        <charset val="134"/>
      </rPr>
      <t>5</t>
    </r>
    <r>
      <rPr>
        <b/>
        <sz val="18"/>
        <rFont val="宋体"/>
        <charset val="134"/>
      </rPr>
      <t>＃、</t>
    </r>
    <r>
      <rPr>
        <b/>
        <sz val="18"/>
        <rFont val="Times New Roman"/>
        <charset val="134"/>
      </rPr>
      <t>6</t>
    </r>
    <r>
      <rPr>
        <b/>
        <sz val="18"/>
        <rFont val="宋体"/>
        <charset val="134"/>
      </rPr>
      <t>＃、</t>
    </r>
    <r>
      <rPr>
        <b/>
        <sz val="18"/>
        <rFont val="Times New Roman"/>
        <charset val="134"/>
      </rPr>
      <t>7</t>
    </r>
    <r>
      <rPr>
        <b/>
        <sz val="18"/>
        <rFont val="宋体"/>
        <charset val="134"/>
      </rPr>
      <t>＃、</t>
    </r>
    <r>
      <rPr>
        <b/>
        <sz val="18"/>
        <rFont val="Times New Roman"/>
        <charset val="134"/>
      </rPr>
      <t>8</t>
    </r>
    <r>
      <rPr>
        <b/>
        <sz val="18"/>
        <rFont val="宋体"/>
        <charset val="134"/>
      </rPr>
      <t>＃、</t>
    </r>
    <r>
      <rPr>
        <b/>
        <sz val="18"/>
        <rFont val="Times New Roman"/>
        <charset val="134"/>
      </rPr>
      <t>10</t>
    </r>
    <r>
      <rPr>
        <b/>
        <sz val="18"/>
        <rFont val="宋体"/>
        <charset val="134"/>
      </rPr>
      <t>＃、</t>
    </r>
    <r>
      <rPr>
        <b/>
        <sz val="18"/>
        <rFont val="Times New Roman"/>
        <charset val="134"/>
      </rPr>
      <t>11</t>
    </r>
    <r>
      <rPr>
        <b/>
        <sz val="18"/>
        <rFont val="宋体"/>
        <charset val="134"/>
      </rPr>
      <t>＃、</t>
    </r>
    <r>
      <rPr>
        <b/>
        <sz val="18"/>
        <rFont val="Times New Roman"/>
        <charset val="134"/>
      </rPr>
      <t>12</t>
    </r>
    <r>
      <rPr>
        <b/>
        <sz val="18"/>
        <rFont val="宋体"/>
        <charset val="134"/>
      </rPr>
      <t>＃、</t>
    </r>
    <r>
      <rPr>
        <b/>
        <sz val="18"/>
        <rFont val="Times New Roman"/>
        <charset val="134"/>
      </rPr>
      <t>13</t>
    </r>
    <r>
      <rPr>
        <b/>
        <sz val="18"/>
        <rFont val="宋体"/>
        <charset val="134"/>
      </rPr>
      <t>＃）；</t>
    </r>
    <r>
      <rPr>
        <b/>
        <sz val="18"/>
        <rFont val="Times New Roman"/>
        <charset val="134"/>
      </rPr>
      <t>1</t>
    </r>
    <r>
      <rPr>
        <b/>
        <sz val="18"/>
        <rFont val="宋体"/>
        <charset val="134"/>
      </rPr>
      <t>栋商业楼（</t>
    </r>
    <r>
      <rPr>
        <b/>
        <sz val="18"/>
        <rFont val="Times New Roman"/>
        <charset val="134"/>
      </rPr>
      <t>1</t>
    </r>
    <r>
      <rPr>
        <b/>
        <sz val="18"/>
        <rFont val="宋体"/>
        <charset val="134"/>
      </rPr>
      <t>＃）。</t>
    </r>
  </si>
  <si>
    <t>2103-150621-04-01-333884</t>
  </si>
  <si>
    <t>鄂尔多斯市奥环房地产开发有限责任公司</t>
  </si>
  <si>
    <t>规划路南、恒润小区东、八完小北</t>
  </si>
  <si>
    <t>该项目拆迁未完成。</t>
  </si>
  <si>
    <t>鄂尔多斯市奥环房地产开发有限责任公司南苑佳园二期建筑建设项目</t>
  </si>
  <si>
    <r>
      <rPr>
        <b/>
        <sz val="18"/>
        <rFont val="宋体"/>
        <charset val="134"/>
      </rPr>
      <t>本建设项目地上建筑面积：</t>
    </r>
    <r>
      <rPr>
        <b/>
        <sz val="18"/>
        <rFont val="Times New Roman"/>
        <charset val="134"/>
      </rPr>
      <t>20720.14</t>
    </r>
    <r>
      <rPr>
        <b/>
        <sz val="18"/>
        <rFont val="宋体"/>
        <charset val="134"/>
      </rPr>
      <t>平方米，其中住宅面积为</t>
    </r>
    <r>
      <rPr>
        <b/>
        <sz val="18"/>
        <rFont val="Times New Roman"/>
        <charset val="134"/>
      </rPr>
      <t>18206.54</t>
    </r>
    <r>
      <rPr>
        <b/>
        <sz val="18"/>
        <rFont val="宋体"/>
        <charset val="134"/>
      </rPr>
      <t>平方米；商业配套面积</t>
    </r>
    <r>
      <rPr>
        <b/>
        <sz val="18"/>
        <rFont val="Times New Roman"/>
        <charset val="134"/>
      </rPr>
      <t>2513.6</t>
    </r>
    <r>
      <rPr>
        <b/>
        <sz val="18"/>
        <rFont val="宋体"/>
        <charset val="134"/>
      </rPr>
      <t>平方米。共建</t>
    </r>
    <r>
      <rPr>
        <b/>
        <sz val="18"/>
        <rFont val="Times New Roman"/>
        <charset val="134"/>
      </rPr>
      <t>5</t>
    </r>
    <r>
      <rPr>
        <b/>
        <sz val="18"/>
        <rFont val="宋体"/>
        <charset val="134"/>
      </rPr>
      <t>栋住宅楼（</t>
    </r>
    <r>
      <rPr>
        <b/>
        <sz val="18"/>
        <rFont val="Times New Roman"/>
        <charset val="134"/>
      </rPr>
      <t>3</t>
    </r>
    <r>
      <rPr>
        <b/>
        <sz val="18"/>
        <rFont val="宋体"/>
        <charset val="134"/>
      </rPr>
      <t>＃、</t>
    </r>
    <r>
      <rPr>
        <b/>
        <sz val="18"/>
        <rFont val="Times New Roman"/>
        <charset val="134"/>
      </rPr>
      <t>4</t>
    </r>
    <r>
      <rPr>
        <b/>
        <sz val="18"/>
        <rFont val="宋体"/>
        <charset val="134"/>
      </rPr>
      <t>＃、</t>
    </r>
    <r>
      <rPr>
        <b/>
        <sz val="18"/>
        <rFont val="Times New Roman"/>
        <charset val="134"/>
      </rPr>
      <t>9</t>
    </r>
    <r>
      <rPr>
        <b/>
        <sz val="18"/>
        <rFont val="宋体"/>
        <charset val="134"/>
      </rPr>
      <t>＃、</t>
    </r>
    <r>
      <rPr>
        <b/>
        <sz val="18"/>
        <rFont val="Times New Roman"/>
        <charset val="134"/>
      </rPr>
      <t>14</t>
    </r>
    <r>
      <rPr>
        <b/>
        <sz val="18"/>
        <rFont val="宋体"/>
        <charset val="134"/>
      </rPr>
      <t>＃、</t>
    </r>
    <r>
      <rPr>
        <b/>
        <sz val="18"/>
        <rFont val="Times New Roman"/>
        <charset val="134"/>
      </rPr>
      <t>15</t>
    </r>
    <r>
      <rPr>
        <b/>
        <sz val="18"/>
        <rFont val="宋体"/>
        <charset val="134"/>
      </rPr>
      <t>＃）；</t>
    </r>
    <r>
      <rPr>
        <b/>
        <sz val="18"/>
        <rFont val="Times New Roman"/>
        <charset val="134"/>
      </rPr>
      <t>2</t>
    </r>
    <r>
      <rPr>
        <b/>
        <sz val="18"/>
        <rFont val="宋体"/>
        <charset val="134"/>
      </rPr>
      <t>栋商业楼（</t>
    </r>
    <r>
      <rPr>
        <b/>
        <sz val="18"/>
        <rFont val="Times New Roman"/>
        <charset val="134"/>
      </rPr>
      <t>2</t>
    </r>
    <r>
      <rPr>
        <b/>
        <sz val="18"/>
        <rFont val="宋体"/>
        <charset val="134"/>
      </rPr>
      <t>＃、</t>
    </r>
    <r>
      <rPr>
        <b/>
        <sz val="18"/>
        <rFont val="Times New Roman"/>
        <charset val="134"/>
      </rPr>
      <t>3</t>
    </r>
    <r>
      <rPr>
        <b/>
        <sz val="18"/>
        <rFont val="宋体"/>
        <charset val="134"/>
      </rPr>
      <t>＃）。</t>
    </r>
  </si>
  <si>
    <t>2107-150621-04-01-722543</t>
  </si>
  <si>
    <t>明禾.百合佳园</t>
  </si>
  <si>
    <t>该项目在鄂尔多斯市达拉特旗树林召镇达拉特路东运煤线南，用地总规模2.8014公顷，占地42.012亩，6栋住宅，建筑面积49600平方米，地上面积45668.74平方米，地下面积3931.26平方米。</t>
  </si>
  <si>
    <t>2019-150621-70-03-015810</t>
  </si>
  <si>
    <t>内蒙古明禾房地产开发有限公司</t>
  </si>
  <si>
    <t>达拉特旗路东运煤线南</t>
  </si>
  <si>
    <t>赵永光</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</si>
</sst>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0_ "/>
    <numFmt numFmtId="179" formatCode="yyyy&quot;年&quot;m&quot;月&quot;;@"/>
    <numFmt numFmtId="180" formatCode="yyyy&quot;年&quot;m&quot;月&quot;d&quot;日&quot;;@"/>
    <numFmt numFmtId="181" formatCode="0.000_ "/>
  </numFmts>
  <fonts count="82">
    <font>
      <sz val="11"/>
      <name val="宋体"/>
      <charset val="134"/>
    </font>
    <font>
      <sz val="11"/>
      <name val="方正小标宋简体"/>
      <charset val="134"/>
    </font>
    <font>
      <sz val="16"/>
      <name val="黑体"/>
      <charset val="134"/>
    </font>
    <font>
      <sz val="20"/>
      <name val="黑体"/>
      <charset val="134"/>
    </font>
    <font>
      <b/>
      <sz val="16"/>
      <name val="Times New Roman"/>
      <charset val="134"/>
    </font>
    <font>
      <b/>
      <sz val="11"/>
      <name val="宋体"/>
      <charset val="134"/>
    </font>
    <font>
      <b/>
      <sz val="20"/>
      <name val="黑体"/>
      <charset val="134"/>
    </font>
    <font>
      <sz val="18"/>
      <name val="宋体"/>
      <charset val="134"/>
    </font>
    <font>
      <b/>
      <sz val="18"/>
      <name val="Times New Roman"/>
      <charset val="134"/>
    </font>
    <font>
      <b/>
      <sz val="18"/>
      <name val="宋体"/>
      <charset val="134"/>
    </font>
    <font>
      <b/>
      <sz val="20"/>
      <color rgb="FF000000"/>
      <name val="宋体"/>
      <charset val="134"/>
    </font>
    <font>
      <b/>
      <sz val="20"/>
      <name val="宋体"/>
      <charset val="134"/>
    </font>
    <font>
      <sz val="20"/>
      <color rgb="FF000000"/>
      <name val="宋体"/>
      <charset val="134"/>
    </font>
    <font>
      <sz val="18"/>
      <name val="Times New Roman"/>
      <charset val="134"/>
    </font>
    <font>
      <b/>
      <sz val="18"/>
      <color rgb="FFFF0000"/>
      <name val="宋体"/>
      <charset val="134"/>
    </font>
    <font>
      <sz val="18"/>
      <color rgb="FFFF0000"/>
      <name val="宋体"/>
      <charset val="134"/>
    </font>
    <font>
      <b/>
      <sz val="11"/>
      <name val="黑体"/>
      <charset val="134"/>
    </font>
    <font>
      <b/>
      <sz val="10"/>
      <name val="宋体"/>
      <charset val="134"/>
    </font>
    <font>
      <sz val="11"/>
      <name val="Times New Roman"/>
      <charset val="134"/>
    </font>
    <font>
      <sz val="11"/>
      <name val="黑体"/>
      <charset val="134"/>
    </font>
    <font>
      <sz val="14"/>
      <name val="Times New Roman"/>
      <charset val="134"/>
    </font>
    <font>
      <sz val="20"/>
      <name val="宋体"/>
      <charset val="134"/>
    </font>
    <font>
      <b/>
      <sz val="36"/>
      <name val="黑体"/>
      <charset val="134"/>
    </font>
    <font>
      <sz val="18"/>
      <name val="黑体"/>
      <charset val="134"/>
    </font>
    <font>
      <b/>
      <sz val="18"/>
      <name val="黑体"/>
      <charset val="134"/>
    </font>
    <font>
      <b/>
      <sz val="16"/>
      <name val="黑体"/>
      <charset val="134"/>
    </font>
    <font>
      <b/>
      <sz val="16"/>
      <name val="宋体"/>
      <charset val="134"/>
    </font>
    <font>
      <sz val="14"/>
      <name val="宋体"/>
      <charset val="134"/>
    </font>
    <font>
      <b/>
      <sz val="16"/>
      <name val="方正小标宋简体"/>
      <charset val="134"/>
    </font>
    <font>
      <sz val="16"/>
      <name val="宋体"/>
      <charset val="134"/>
    </font>
    <font>
      <sz val="18"/>
      <color theme="1"/>
      <name val="宋体"/>
      <charset val="134"/>
      <scheme val="minor"/>
    </font>
    <font>
      <sz val="11"/>
      <name val="宋体"/>
      <charset val="134"/>
      <scheme val="minor"/>
    </font>
    <font>
      <b/>
      <sz val="18"/>
      <color rgb="FF000000"/>
      <name val="宋体"/>
      <charset val="134"/>
    </font>
    <font>
      <b/>
      <sz val="18"/>
      <color rgb="FFFF0000"/>
      <name val="Times New Roman"/>
      <charset val="134"/>
    </font>
    <font>
      <sz val="18"/>
      <color rgb="FFFF0000"/>
      <name val="Times New Roman"/>
      <charset val="134"/>
    </font>
    <font>
      <b/>
      <sz val="18"/>
      <name val="宋体"/>
      <charset val="134"/>
      <scheme val="minor"/>
    </font>
    <font>
      <sz val="22"/>
      <name val="黑体"/>
      <charset val="134"/>
    </font>
    <font>
      <b/>
      <sz val="20"/>
      <name val="Times New Roman"/>
      <charset val="134"/>
    </font>
    <font>
      <b/>
      <sz val="11"/>
      <name val="方正小标宋简体"/>
      <charset val="134"/>
    </font>
    <font>
      <sz val="18"/>
      <color theme="1"/>
      <name val="宋体"/>
      <charset val="134"/>
    </font>
    <font>
      <sz val="18"/>
      <color rgb="FF000000"/>
      <name val="宋体"/>
      <charset val="134"/>
    </font>
    <font>
      <sz val="11"/>
      <color theme="1"/>
      <name val="宋体"/>
      <charset val="134"/>
    </font>
    <font>
      <b/>
      <sz val="12"/>
      <name val="Times New Roman"/>
      <charset val="134"/>
    </font>
    <font>
      <sz val="18"/>
      <color theme="1"/>
      <name val="Times New Roman"/>
      <charset val="134"/>
    </font>
    <font>
      <sz val="12"/>
      <name val="宋体"/>
      <charset val="134"/>
    </font>
    <font>
      <b/>
      <sz val="18"/>
      <color theme="1"/>
      <name val="宋体"/>
      <charset val="134"/>
      <scheme val="minor"/>
    </font>
    <font>
      <b/>
      <sz val="15"/>
      <name val="宋体"/>
      <charset val="134"/>
    </font>
    <font>
      <sz val="16"/>
      <name val="仿宋_GB2312"/>
      <charset val="134"/>
    </font>
    <font>
      <sz val="18"/>
      <name val="Arial"/>
      <charset val="134"/>
    </font>
    <font>
      <sz val="10"/>
      <name val="宋体"/>
      <charset val="134"/>
    </font>
    <font>
      <sz val="16"/>
      <name val="Times New Roman"/>
      <charset val="134"/>
    </font>
    <font>
      <sz val="10"/>
      <name val="微软雅黑"/>
      <charset val="134"/>
    </font>
    <font>
      <sz val="16"/>
      <name val="仿宋"/>
      <charset val="134"/>
    </font>
    <font>
      <sz val="20"/>
      <name val="Times New Roman"/>
      <charset val="134"/>
    </font>
    <font>
      <sz val="18"/>
      <name val="宋体"/>
      <charset val="134"/>
      <scheme val="minor"/>
    </font>
    <font>
      <b/>
      <sz val="18"/>
      <color theme="1"/>
      <name val="宋体"/>
      <charset val="134"/>
    </font>
    <font>
      <b/>
      <sz val="18"/>
      <color theme="1"/>
      <name val="Times New Roman"/>
      <charset val="134"/>
    </font>
    <font>
      <sz val="18"/>
      <color indexed="8"/>
      <name val="宋体"/>
      <charset val="134"/>
    </font>
    <font>
      <sz val="22"/>
      <name val="宋体"/>
      <charset val="134"/>
    </font>
    <font>
      <b/>
      <sz val="11"/>
      <name val="Times New Roman"/>
      <charset val="134"/>
    </font>
    <font>
      <b/>
      <sz val="14"/>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7">
    <fill>
      <patternFill patternType="none"/>
    </fill>
    <fill>
      <patternFill patternType="gray125"/>
    </fill>
    <fill>
      <patternFill patternType="solid">
        <fgColor theme="9" tint="0.799981688894314"/>
        <bgColor indexed="64"/>
      </patternFill>
    </fill>
    <fill>
      <patternFill patternType="solid">
        <fgColor theme="4" tint="0.599993896298105"/>
        <bgColor indexed="64"/>
      </patternFill>
    </fill>
    <fill>
      <patternFill patternType="solid">
        <fgColor theme="4" tint="-0.249977111117893"/>
        <bgColor indexed="64"/>
      </patternFill>
    </fill>
    <fill>
      <patternFill patternType="solid">
        <fgColor theme="6" tint="0.799981688894314"/>
        <bgColor indexed="64"/>
      </patternFill>
    </fill>
    <fill>
      <patternFill patternType="solid">
        <fgColor rgb="FFFFFF00"/>
        <bgColor indexed="64"/>
      </patternFill>
    </fill>
    <fill>
      <patternFill patternType="solid">
        <fgColor theme="2"/>
        <bgColor indexed="64"/>
      </patternFill>
    </fill>
    <fill>
      <patternFill patternType="solid">
        <fgColor theme="4"/>
        <bgColor indexed="64"/>
      </patternFill>
    </fill>
    <fill>
      <patternFill patternType="solid">
        <fgColor theme="2" tint="-0.099978637043366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1" fillId="0" borderId="0" applyFont="0" applyFill="0" applyBorder="0" applyAlignment="0" applyProtection="0">
      <alignment vertical="center"/>
    </xf>
    <xf numFmtId="44" fontId="61" fillId="0" borderId="0" applyFont="0" applyFill="0" applyBorder="0" applyAlignment="0" applyProtection="0">
      <alignment vertical="center"/>
    </xf>
    <xf numFmtId="9" fontId="61" fillId="0" borderId="0" applyFont="0" applyFill="0" applyBorder="0" applyAlignment="0" applyProtection="0">
      <alignment vertical="center"/>
    </xf>
    <xf numFmtId="41" fontId="61" fillId="0" borderId="0" applyFont="0" applyFill="0" applyBorder="0" applyAlignment="0" applyProtection="0">
      <alignment vertical="center"/>
    </xf>
    <xf numFmtId="42" fontId="61" fillId="0" borderId="0" applyFon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1" fillId="10" borderId="6" applyNumberFormat="0" applyFont="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7" applyNumberFormat="0" applyFill="0" applyAlignment="0" applyProtection="0">
      <alignment vertical="center"/>
    </xf>
    <xf numFmtId="0" fontId="68" fillId="0" borderId="7" applyNumberFormat="0" applyFill="0" applyAlignment="0" applyProtection="0">
      <alignment vertical="center"/>
    </xf>
    <xf numFmtId="0" fontId="69" fillId="0" borderId="8" applyNumberFormat="0" applyFill="0" applyAlignment="0" applyProtection="0">
      <alignment vertical="center"/>
    </xf>
    <xf numFmtId="0" fontId="69" fillId="0" borderId="0" applyNumberFormat="0" applyFill="0" applyBorder="0" applyAlignment="0" applyProtection="0">
      <alignment vertical="center"/>
    </xf>
    <xf numFmtId="0" fontId="70" fillId="11" borderId="9" applyNumberFormat="0" applyAlignment="0" applyProtection="0">
      <alignment vertical="center"/>
    </xf>
    <xf numFmtId="0" fontId="71" fillId="12" borderId="10" applyNumberFormat="0" applyAlignment="0" applyProtection="0">
      <alignment vertical="center"/>
    </xf>
    <xf numFmtId="0" fontId="72" fillId="12" borderId="9" applyNumberFormat="0" applyAlignment="0" applyProtection="0">
      <alignment vertical="center"/>
    </xf>
    <xf numFmtId="0" fontId="73" fillId="13" borderId="11" applyNumberFormat="0" applyAlignment="0" applyProtection="0">
      <alignment vertical="center"/>
    </xf>
    <xf numFmtId="0" fontId="74" fillId="0" borderId="12" applyNumberFormat="0" applyFill="0" applyAlignment="0" applyProtection="0">
      <alignment vertical="center"/>
    </xf>
    <xf numFmtId="0" fontId="75" fillId="0" borderId="13" applyNumberFormat="0" applyFill="0" applyAlignment="0" applyProtection="0">
      <alignment vertical="center"/>
    </xf>
    <xf numFmtId="0" fontId="76" fillId="14" borderId="0" applyNumberFormat="0" applyBorder="0" applyAlignment="0" applyProtection="0">
      <alignment vertical="center"/>
    </xf>
    <xf numFmtId="0" fontId="77" fillId="15" borderId="0" applyNumberFormat="0" applyBorder="0" applyAlignment="0" applyProtection="0">
      <alignment vertical="center"/>
    </xf>
    <xf numFmtId="0" fontId="78" fillId="16" borderId="0" applyNumberFormat="0" applyBorder="0" applyAlignment="0" applyProtection="0">
      <alignment vertical="center"/>
    </xf>
    <xf numFmtId="0" fontId="79" fillId="8" borderId="0" applyNumberFormat="0" applyBorder="0" applyAlignment="0" applyProtection="0">
      <alignment vertical="center"/>
    </xf>
    <xf numFmtId="0" fontId="80" fillId="17" borderId="0" applyNumberFormat="0" applyBorder="0" applyAlignment="0" applyProtection="0">
      <alignment vertical="center"/>
    </xf>
    <xf numFmtId="0" fontId="80" fillId="3" borderId="0" applyNumberFormat="0" applyBorder="0" applyAlignment="0" applyProtection="0">
      <alignment vertical="center"/>
    </xf>
    <xf numFmtId="0" fontId="79" fillId="18" borderId="0" applyNumberFormat="0" applyBorder="0" applyAlignment="0" applyProtection="0">
      <alignment vertical="center"/>
    </xf>
    <xf numFmtId="0" fontId="79" fillId="19" borderId="0" applyNumberFormat="0" applyBorder="0" applyAlignment="0" applyProtection="0">
      <alignment vertical="center"/>
    </xf>
    <xf numFmtId="0" fontId="80" fillId="20" borderId="0" applyNumberFormat="0" applyBorder="0" applyAlignment="0" applyProtection="0">
      <alignment vertical="center"/>
    </xf>
    <xf numFmtId="0" fontId="80" fillId="21" borderId="0" applyNumberFormat="0" applyBorder="0" applyAlignment="0" applyProtection="0">
      <alignment vertical="center"/>
    </xf>
    <xf numFmtId="0" fontId="79" fillId="22" borderId="0" applyNumberFormat="0" applyBorder="0" applyAlignment="0" applyProtection="0">
      <alignment vertical="center"/>
    </xf>
    <xf numFmtId="0" fontId="79" fillId="23" borderId="0" applyNumberFormat="0" applyBorder="0" applyAlignment="0" applyProtection="0">
      <alignment vertical="center"/>
    </xf>
    <xf numFmtId="0" fontId="80" fillId="5" borderId="0" applyNumberFormat="0" applyBorder="0" applyAlignment="0" applyProtection="0">
      <alignment vertical="center"/>
    </xf>
    <xf numFmtId="0" fontId="80" fillId="24" borderId="0" applyNumberFormat="0" applyBorder="0" applyAlignment="0" applyProtection="0">
      <alignment vertical="center"/>
    </xf>
    <xf numFmtId="0" fontId="79" fillId="25" borderId="0" applyNumberFormat="0" applyBorder="0" applyAlignment="0" applyProtection="0">
      <alignment vertical="center"/>
    </xf>
    <xf numFmtId="0" fontId="79" fillId="26" borderId="0" applyNumberFormat="0" applyBorder="0" applyAlignment="0" applyProtection="0">
      <alignment vertical="center"/>
    </xf>
    <xf numFmtId="0" fontId="80" fillId="27" borderId="0" applyNumberFormat="0" applyBorder="0" applyAlignment="0" applyProtection="0">
      <alignment vertical="center"/>
    </xf>
    <xf numFmtId="0" fontId="80" fillId="28" borderId="0" applyNumberFormat="0" applyBorder="0" applyAlignment="0" applyProtection="0">
      <alignment vertical="center"/>
    </xf>
    <xf numFmtId="0" fontId="79" fillId="29" borderId="0" applyNumberFormat="0" applyBorder="0" applyAlignment="0" applyProtection="0">
      <alignment vertical="center"/>
    </xf>
    <xf numFmtId="0" fontId="79" fillId="30" borderId="0" applyNumberFormat="0" applyBorder="0" applyAlignment="0" applyProtection="0">
      <alignment vertical="center"/>
    </xf>
    <xf numFmtId="0" fontId="80" fillId="31" borderId="0" applyNumberFormat="0" applyBorder="0" applyAlignment="0" applyProtection="0">
      <alignment vertical="center"/>
    </xf>
    <xf numFmtId="0" fontId="80" fillId="32" borderId="0" applyNumberFormat="0" applyBorder="0" applyAlignment="0" applyProtection="0">
      <alignment vertical="center"/>
    </xf>
    <xf numFmtId="0" fontId="79" fillId="33" borderId="0" applyNumberFormat="0" applyBorder="0" applyAlignment="0" applyProtection="0">
      <alignment vertical="center"/>
    </xf>
    <xf numFmtId="0" fontId="79" fillId="34" borderId="0" applyNumberFormat="0" applyBorder="0" applyAlignment="0" applyProtection="0">
      <alignment vertical="center"/>
    </xf>
    <xf numFmtId="0" fontId="80" fillId="2" borderId="0" applyNumberFormat="0" applyBorder="0" applyAlignment="0" applyProtection="0">
      <alignment vertical="center"/>
    </xf>
    <xf numFmtId="0" fontId="80" fillId="35" borderId="0" applyNumberFormat="0" applyBorder="0" applyAlignment="0" applyProtection="0">
      <alignment vertical="center"/>
    </xf>
    <xf numFmtId="0" fontId="79" fillId="36" borderId="0" applyNumberFormat="0" applyBorder="0" applyAlignment="0" applyProtection="0">
      <alignment vertical="center"/>
    </xf>
    <xf numFmtId="0" fontId="81" fillId="0" borderId="0">
      <protection locked="0"/>
    </xf>
    <xf numFmtId="0" fontId="0" fillId="0" borderId="0">
      <protection locked="0"/>
    </xf>
  </cellStyleXfs>
  <cellXfs count="418">
    <xf numFmtId="0" fontId="0" fillId="0" borderId="0" xfId="0">
      <alignment vertical="center"/>
    </xf>
    <xf numFmtId="0" fontId="1" fillId="0" borderId="0" xfId="0" applyFont="1" applyFill="1" applyBorder="1">
      <alignment vertical="center"/>
    </xf>
    <xf numFmtId="0" fontId="2" fillId="0" borderId="0" xfId="0" applyFont="1" applyFill="1">
      <alignment vertical="center"/>
    </xf>
    <xf numFmtId="0" fontId="3" fillId="0" borderId="0" xfId="0" applyFont="1" applyFill="1" applyBorder="1">
      <alignment vertical="center"/>
    </xf>
    <xf numFmtId="0" fontId="4"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6" fillId="0" borderId="0" xfId="0" applyFont="1" applyFill="1" applyBorder="1">
      <alignment vertical="center"/>
    </xf>
    <xf numFmtId="0" fontId="0" fillId="0" borderId="0" xfId="0" applyFont="1" applyFill="1" applyBorder="1">
      <alignment vertical="center"/>
    </xf>
    <xf numFmtId="0" fontId="0" fillId="2" borderId="0" xfId="0" applyFont="1" applyFill="1" applyBorder="1" applyAlignment="1">
      <alignment horizontal="center" vertical="top" wrapText="1"/>
    </xf>
    <xf numFmtId="0" fontId="7" fillId="0" borderId="0" xfId="0" applyFont="1" applyFill="1" applyBorder="1" applyAlignment="1">
      <alignment horizontal="center" vertical="center"/>
    </xf>
    <xf numFmtId="0" fontId="0" fillId="2" borderId="0" xfId="0" applyFont="1" applyFill="1" applyAlignment="1">
      <alignment horizontal="center" vertical="top" wrapText="1"/>
    </xf>
    <xf numFmtId="0" fontId="0" fillId="0" borderId="0" xfId="0"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Alignment="1">
      <alignment horizontal="center" vertical="center" wrapText="1"/>
    </xf>
    <xf numFmtId="0" fontId="0" fillId="3" borderId="0" xfId="0" applyFont="1" applyFill="1" applyAlignment="1">
      <alignment horizontal="center" vertical="top" wrapText="1"/>
    </xf>
    <xf numFmtId="0" fontId="5" fillId="0" borderId="0" xfId="0" applyFont="1" applyFill="1">
      <alignment vertical="center"/>
    </xf>
    <xf numFmtId="0" fontId="0" fillId="0" borderId="0" xfId="0" applyFont="1" applyFill="1" applyAlignment="1">
      <alignment horizontal="center" vertical="center" wrapText="1"/>
    </xf>
    <xf numFmtId="0" fontId="5" fillId="4" borderId="0" xfId="0" applyFont="1" applyFill="1" applyAlignment="1">
      <alignment horizontal="center" vertical="center" wrapText="1"/>
    </xf>
    <xf numFmtId="0" fontId="7" fillId="2" borderId="0" xfId="0" applyFont="1" applyFill="1" applyAlignment="1">
      <alignment horizontal="center" vertical="center" wrapText="1"/>
    </xf>
    <xf numFmtId="0" fontId="8" fillId="0" borderId="0" xfId="0" applyFont="1" applyFill="1">
      <alignment vertical="center"/>
    </xf>
    <xf numFmtId="0" fontId="0" fillId="0" borderId="0" xfId="0" applyFont="1" applyFill="1" applyAlignment="1">
      <alignment horizontal="center" vertical="top" wrapText="1"/>
    </xf>
    <xf numFmtId="0" fontId="5" fillId="0" borderId="0" xfId="0" applyFont="1" applyFill="1" applyAlignment="1">
      <alignment horizontal="center" vertical="top" wrapText="1"/>
    </xf>
    <xf numFmtId="0" fontId="9" fillId="0" borderId="0" xfId="0" applyFont="1" applyFill="1" applyAlignment="1">
      <alignment horizontal="center" vertical="center"/>
    </xf>
    <xf numFmtId="0" fontId="9" fillId="0" borderId="0" xfId="0" applyFont="1" applyFill="1" applyAlignment="1">
      <alignment horizontal="center" vertical="top" wrapText="1"/>
    </xf>
    <xf numFmtId="0" fontId="5" fillId="5" borderId="0" xfId="0" applyFont="1" applyFill="1" applyAlignment="1">
      <alignment horizontal="center" vertical="center" wrapText="1"/>
    </xf>
    <xf numFmtId="0" fontId="10" fillId="0" borderId="0" xfId="0" applyFont="1" applyFill="1" applyAlignment="1">
      <alignment horizontal="center" vertical="center" wrapText="1"/>
    </xf>
    <xf numFmtId="0" fontId="9" fillId="0" borderId="0" xfId="0" applyFont="1" applyFill="1" applyAlignment="1">
      <alignment horizontal="center" vertical="center" wrapText="1"/>
    </xf>
    <xf numFmtId="0" fontId="6" fillId="0" borderId="0" xfId="0" applyFont="1" applyFill="1">
      <alignment vertical="center"/>
    </xf>
    <xf numFmtId="0" fontId="11" fillId="0" borderId="0" xfId="0" applyFont="1" applyFill="1">
      <alignment vertical="center"/>
    </xf>
    <xf numFmtId="0" fontId="3" fillId="0" borderId="0" xfId="0" applyFont="1" applyFill="1">
      <alignment vertical="center"/>
    </xf>
    <xf numFmtId="0" fontId="11" fillId="5" borderId="0" xfId="0" applyFont="1" applyFill="1">
      <alignment vertical="center"/>
    </xf>
    <xf numFmtId="0" fontId="0" fillId="6" borderId="0" xfId="0" applyFont="1" applyFill="1" applyAlignment="1">
      <alignment horizontal="center" vertical="top" wrapText="1"/>
    </xf>
    <xf numFmtId="0" fontId="7" fillId="0" borderId="0" xfId="0" applyFont="1" applyFill="1" applyAlignment="1">
      <alignment horizontal="center" vertical="center"/>
    </xf>
    <xf numFmtId="0" fontId="12" fillId="0" borderId="0" xfId="0" applyFont="1" applyFill="1" applyAlignment="1">
      <alignment horizontal="center" vertical="center" wrapText="1"/>
    </xf>
    <xf numFmtId="0" fontId="13" fillId="3" borderId="0" xfId="0" applyFont="1" applyFill="1" applyAlignment="1">
      <alignment horizontal="center" vertical="center"/>
    </xf>
    <xf numFmtId="0" fontId="8" fillId="0" borderId="0" xfId="0" applyFont="1" applyFill="1" applyAlignment="1">
      <alignment horizontal="center" vertical="center"/>
    </xf>
    <xf numFmtId="0" fontId="0" fillId="0" borderId="0" xfId="0" applyFont="1" applyFill="1" applyBorder="1" applyAlignment="1">
      <alignment horizontal="center" vertical="center" wrapText="1"/>
    </xf>
    <xf numFmtId="0" fontId="14" fillId="0" borderId="0" xfId="0" applyFont="1" applyFill="1" applyAlignment="1">
      <alignment horizontal="center" vertical="center"/>
    </xf>
    <xf numFmtId="0" fontId="7" fillId="0" borderId="0" xfId="0" applyFont="1" applyFill="1" applyAlignment="1">
      <alignment horizontal="center" vertical="center" wrapText="1"/>
    </xf>
    <xf numFmtId="0" fontId="0" fillId="2" borderId="0" xfId="0" applyFont="1" applyFill="1" applyBorder="1" applyAlignment="1">
      <alignment horizontal="center" vertical="center" wrapText="1"/>
    </xf>
    <xf numFmtId="0" fontId="15" fillId="2" borderId="0" xfId="0" applyFont="1" applyFill="1" applyAlignment="1">
      <alignment horizontal="center" vertical="center"/>
    </xf>
    <xf numFmtId="0" fontId="15" fillId="0" borderId="0" xfId="0" applyFont="1" applyFill="1" applyAlignment="1">
      <alignment horizontal="center" vertical="center"/>
    </xf>
    <xf numFmtId="0" fontId="16" fillId="0" borderId="0" xfId="0" applyFont="1" applyFill="1" applyAlignment="1">
      <alignment horizontal="center" vertical="center" wrapText="1"/>
    </xf>
    <xf numFmtId="0" fontId="17" fillId="0" borderId="0" xfId="0" applyFont="1" applyFill="1">
      <alignment vertical="center"/>
    </xf>
    <xf numFmtId="0" fontId="9" fillId="0" borderId="0" xfId="0" applyFont="1" applyFill="1">
      <alignment vertical="center"/>
    </xf>
    <xf numFmtId="49" fontId="0" fillId="0" borderId="0" xfId="0" applyNumberFormat="1" applyFont="1" applyFill="1" applyAlignment="1">
      <alignment horizontal="center" vertical="center" wrapText="1"/>
    </xf>
    <xf numFmtId="0" fontId="5" fillId="7" borderId="0" xfId="0" applyFont="1" applyFill="1" applyAlignment="1">
      <alignment horizontal="center" vertical="center" wrapText="1"/>
    </xf>
    <xf numFmtId="0" fontId="0" fillId="2" borderId="0" xfId="0" applyFont="1" applyFill="1" applyAlignment="1">
      <alignment horizontal="center" vertical="center" wrapText="1"/>
    </xf>
    <xf numFmtId="0" fontId="5" fillId="5" borderId="0" xfId="0" applyFont="1" applyFill="1">
      <alignment vertical="center"/>
    </xf>
    <xf numFmtId="0" fontId="0" fillId="0" borderId="0" xfId="0" applyFont="1" applyFill="1" applyAlignment="1">
      <alignment horizontal="center" vertical="center"/>
    </xf>
    <xf numFmtId="0" fontId="0"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0" xfId="0" applyFont="1" applyFill="1" applyAlignment="1">
      <alignment vertical="center" wrapText="1"/>
    </xf>
    <xf numFmtId="0" fontId="0" fillId="0" borderId="0" xfId="0" applyFont="1" applyFill="1" applyBorder="1" applyAlignment="1">
      <alignment horizontal="center" vertical="center"/>
    </xf>
    <xf numFmtId="0" fontId="0" fillId="0" borderId="0" xfId="0" applyFont="1" applyFill="1" applyBorder="1" applyAlignment="1">
      <alignment vertical="center" wrapText="1"/>
    </xf>
    <xf numFmtId="176" fontId="0" fillId="0" borderId="0" xfId="0" applyNumberFormat="1" applyFont="1" applyFill="1" applyBorder="1">
      <alignment vertical="center"/>
    </xf>
    <xf numFmtId="176" fontId="18" fillId="0" borderId="0" xfId="0" applyNumberFormat="1" applyFont="1" applyFill="1" applyBorder="1" applyAlignment="1">
      <alignment horizontal="center" vertical="center"/>
    </xf>
    <xf numFmtId="176" fontId="20" fillId="0" borderId="0" xfId="0" applyNumberFormat="1" applyFont="1" applyFill="1" applyAlignment="1">
      <alignment horizontal="center" vertical="center"/>
    </xf>
    <xf numFmtId="177" fontId="20" fillId="0" borderId="0" xfId="0" applyNumberFormat="1" applyFont="1" applyFill="1" applyAlignment="1">
      <alignment horizontal="center" vertical="center"/>
    </xf>
    <xf numFmtId="177" fontId="20" fillId="7" borderId="0" xfId="0" applyNumberFormat="1" applyFont="1" applyFill="1" applyAlignment="1">
      <alignment horizontal="center" vertical="center"/>
    </xf>
    <xf numFmtId="178" fontId="18" fillId="0" borderId="0" xfId="0" applyNumberFormat="1" applyFont="1" applyFill="1" applyAlignment="1">
      <alignment horizontal="center" vertical="center"/>
    </xf>
    <xf numFmtId="176" fontId="18" fillId="0" borderId="0" xfId="0" applyNumberFormat="1" applyFont="1" applyFill="1" applyAlignment="1">
      <alignment horizontal="center" vertical="center" wrapText="1"/>
    </xf>
    <xf numFmtId="49" fontId="18" fillId="0" borderId="0" xfId="0" applyNumberFormat="1" applyFont="1" applyFill="1" applyAlignment="1">
      <alignment horizontal="center" vertical="center" wrapText="1"/>
    </xf>
    <xf numFmtId="176" fontId="18" fillId="6" borderId="0" xfId="0" applyNumberFormat="1" applyFont="1" applyFill="1" applyAlignment="1">
      <alignment horizontal="center" vertical="center" wrapText="1"/>
    </xf>
    <xf numFmtId="176" fontId="18" fillId="8" borderId="0" xfId="0" applyNumberFormat="1" applyFont="1" applyFill="1" applyAlignment="1">
      <alignment horizontal="center" vertical="center" wrapText="1"/>
    </xf>
    <xf numFmtId="176" fontId="18" fillId="9" borderId="0" xfId="0" applyNumberFormat="1" applyFont="1" applyFill="1" applyAlignment="1">
      <alignment horizontal="center" vertical="center" wrapText="1"/>
    </xf>
    <xf numFmtId="179" fontId="18" fillId="0" borderId="0" xfId="0" applyNumberFormat="1" applyFont="1" applyFill="1" applyBorder="1" applyAlignment="1">
      <alignment horizontal="center" vertical="center"/>
    </xf>
    <xf numFmtId="176" fontId="18" fillId="0" borderId="0" xfId="0" applyNumberFormat="1" applyFont="1" applyFill="1" applyAlignment="1">
      <alignment horizontal="left" vertical="center" wrapText="1"/>
    </xf>
    <xf numFmtId="178" fontId="18" fillId="0" borderId="0" xfId="0" applyNumberFormat="1" applyFont="1" applyFill="1" applyBorder="1" applyAlignment="1">
      <alignment horizontal="center" vertical="center"/>
    </xf>
    <xf numFmtId="179" fontId="7" fillId="0" borderId="0" xfId="0" applyNumberFormat="1" applyFont="1" applyFill="1" applyBorder="1" applyAlignment="1">
      <alignment horizontal="center" vertical="center"/>
    </xf>
    <xf numFmtId="176" fontId="18" fillId="0" borderId="0" xfId="0" applyNumberFormat="1" applyFont="1" applyFill="1" applyAlignment="1">
      <alignment horizontal="center" vertical="center"/>
    </xf>
    <xf numFmtId="10" fontId="18" fillId="0" borderId="0" xfId="0" applyNumberFormat="1" applyFont="1" applyFill="1" applyAlignment="1">
      <alignment horizontal="center" vertical="center"/>
    </xf>
    <xf numFmtId="176" fontId="18" fillId="0" borderId="0" xfId="0" applyNumberFormat="1" applyFont="1" applyFill="1" applyAlignment="1">
      <alignment horizontal="left" vertical="center"/>
    </xf>
    <xf numFmtId="178" fontId="7" fillId="0" borderId="0" xfId="0" applyNumberFormat="1" applyFont="1" applyFill="1" applyBorder="1" applyAlignment="1">
      <alignment horizontal="left" vertical="center"/>
    </xf>
    <xf numFmtId="0" fontId="0" fillId="0" borderId="0" xfId="0" applyFont="1" applyFill="1">
      <alignment vertical="center"/>
    </xf>
    <xf numFmtId="178" fontId="18" fillId="0" borderId="0" xfId="0" applyNumberFormat="1" applyFont="1" applyFill="1" applyAlignment="1">
      <alignment horizontal="left" vertical="center"/>
    </xf>
    <xf numFmtId="0" fontId="7" fillId="0" borderId="0" xfId="0" applyFont="1" applyFill="1" applyBorder="1" applyAlignment="1">
      <alignment horizontal="left" vertical="center"/>
    </xf>
    <xf numFmtId="0" fontId="21" fillId="0" borderId="0" xfId="0" applyFont="1" applyFill="1" applyBorder="1" applyAlignment="1">
      <alignment vertical="center" wrapText="1"/>
    </xf>
    <xf numFmtId="0" fontId="0" fillId="0" borderId="0" xfId="0" applyFill="1">
      <alignment vertical="center"/>
    </xf>
    <xf numFmtId="0" fontId="22" fillId="0" borderId="0" xfId="0" applyFont="1" applyFill="1" applyAlignment="1">
      <alignment horizontal="center" vertical="center"/>
    </xf>
    <xf numFmtId="0" fontId="23" fillId="0" borderId="1" xfId="0" applyFont="1" applyFill="1" applyBorder="1" applyAlignment="1">
      <alignment horizontal="center" vertical="center"/>
    </xf>
    <xf numFmtId="180" fontId="2" fillId="0" borderId="1" xfId="0" applyNumberFormat="1" applyFont="1" applyFill="1" applyBorder="1" applyAlignment="1">
      <alignment horizontal="left" vertical="center"/>
    </xf>
    <xf numFmtId="180" fontId="2" fillId="0" borderId="1" xfId="0" applyNumberFormat="1" applyFont="1" applyFill="1" applyBorder="1" applyAlignment="1">
      <alignment horizontal="center" vertical="center"/>
    </xf>
    <xf numFmtId="0" fontId="24" fillId="0" borderId="1" xfId="0" applyFont="1" applyFill="1" applyBorder="1" applyAlignment="1">
      <alignment vertical="center" wrapText="1"/>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6" fillId="0" borderId="1" xfId="0" applyFont="1" applyFill="1" applyBorder="1">
      <alignment vertical="center"/>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Fill="1" applyBorder="1">
      <alignment vertical="center"/>
    </xf>
    <xf numFmtId="0" fontId="24"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4" fillId="0" borderId="1" xfId="0" applyFont="1" applyFill="1" applyBorder="1" applyAlignment="1">
      <alignment horizontal="left" vertical="center"/>
    </xf>
    <xf numFmtId="178"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7" fillId="0" borderId="1" xfId="0" applyNumberFormat="1" applyFont="1" applyFill="1" applyBorder="1" applyAlignment="1">
      <alignment vertical="center" wrapText="1"/>
    </xf>
    <xf numFmtId="180" fontId="9" fillId="0" borderId="1" xfId="0" applyNumberFormat="1" applyFont="1" applyFill="1" applyBorder="1" applyAlignment="1">
      <alignment horizontal="left" vertical="center" wrapText="1"/>
    </xf>
    <xf numFmtId="180" fontId="7" fillId="0" borderId="1" xfId="0" applyNumberFormat="1" applyFont="1" applyFill="1" applyBorder="1" applyAlignment="1">
      <alignment horizontal="left" vertical="center" wrapText="1"/>
    </xf>
    <xf numFmtId="0" fontId="7" fillId="0" borderId="1" xfId="0" applyFont="1" applyFill="1" applyBorder="1" applyAlignment="1">
      <alignment horizontal="justify" vertical="center" wrapText="1"/>
    </xf>
    <xf numFmtId="178" fontId="13"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9" fillId="0" borderId="1" xfId="0" applyFont="1" applyFill="1" applyBorder="1" applyAlignment="1">
      <alignment vertical="center" wrapText="1"/>
    </xf>
    <xf numFmtId="178" fontId="9" fillId="0" borderId="1" xfId="0" applyNumberFormat="1" applyFont="1" applyFill="1" applyBorder="1" applyAlignment="1">
      <alignment horizontal="left" vertical="center" wrapText="1"/>
    </xf>
    <xf numFmtId="178" fontId="9"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indent="2"/>
    </xf>
    <xf numFmtId="176" fontId="7"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21"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176" fontId="9"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28"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7" fillId="0" borderId="1" xfId="0" applyNumberFormat="1" applyFont="1" applyFill="1" applyBorder="1" applyAlignment="1">
      <alignment vertical="center" wrapText="1"/>
    </xf>
    <xf numFmtId="176" fontId="9" fillId="0" borderId="1" xfId="0" applyNumberFormat="1" applyFont="1" applyFill="1" applyBorder="1" applyAlignment="1">
      <alignment vertical="center" wrapText="1"/>
    </xf>
    <xf numFmtId="176" fontId="6"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77" fontId="22" fillId="0" borderId="0" xfId="0" applyNumberFormat="1" applyFont="1" applyFill="1" applyAlignment="1">
      <alignment horizontal="center" vertical="center"/>
    </xf>
    <xf numFmtId="177" fontId="6" fillId="0" borderId="1" xfId="0" applyNumberFormat="1" applyFont="1" applyFill="1" applyBorder="1" applyAlignment="1">
      <alignment horizontal="center" vertical="center" wrapText="1"/>
    </xf>
    <xf numFmtId="176" fontId="25"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13" fillId="0" borderId="1" xfId="0" applyNumberFormat="1" applyFont="1" applyFill="1" applyBorder="1" applyAlignment="1">
      <alignment vertical="center" wrapText="1"/>
    </xf>
    <xf numFmtId="49"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49" fontId="18" fillId="0" borderId="1" xfId="50" applyNumberFormat="1" applyFont="1" applyFill="1" applyBorder="1" applyAlignment="1" applyProtection="1">
      <alignment horizontal="center" vertical="center" wrapText="1"/>
    </xf>
    <xf numFmtId="49" fontId="32" fillId="0" borderId="1" xfId="0"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49" fontId="30" fillId="0" borderId="2"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76" fontId="22" fillId="0" borderId="0" xfId="0" applyNumberFormat="1" applyFont="1" applyFill="1" applyAlignment="1">
      <alignment horizontal="center" vertical="center"/>
    </xf>
    <xf numFmtId="0" fontId="22" fillId="6" borderId="0" xfId="0" applyFont="1" applyFill="1" applyAlignment="1">
      <alignment horizontal="center" vertical="center"/>
    </xf>
    <xf numFmtId="178" fontId="6" fillId="6" borderId="1" xfId="0" applyNumberFormat="1" applyFont="1" applyFill="1" applyBorder="1" applyAlignment="1">
      <alignment horizontal="center" vertical="center" wrapText="1"/>
    </xf>
    <xf numFmtId="176" fontId="6" fillId="6" borderId="1" xfId="0" applyNumberFormat="1" applyFont="1" applyFill="1" applyBorder="1" applyAlignment="1">
      <alignment horizontal="center" vertical="center" wrapText="1"/>
    </xf>
    <xf numFmtId="176" fontId="4" fillId="6" borderId="1" xfId="0" applyNumberFormat="1" applyFont="1" applyFill="1" applyBorder="1" applyAlignment="1">
      <alignment horizontal="center" vertical="center" wrapText="1"/>
    </xf>
    <xf numFmtId="0" fontId="8" fillId="6"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8" fillId="0" borderId="1" xfId="0" applyNumberFormat="1" applyFont="1" applyFill="1" applyBorder="1" applyAlignment="1">
      <alignment vertical="center" wrapText="1"/>
    </xf>
    <xf numFmtId="176" fontId="8" fillId="6" borderId="1" xfId="0" applyNumberFormat="1" applyFont="1" applyFill="1" applyBorder="1" applyAlignment="1">
      <alignment horizontal="center" vertical="center" wrapText="1"/>
    </xf>
    <xf numFmtId="0" fontId="13" fillId="6" borderId="1" xfId="0" applyNumberFormat="1" applyFont="1" applyFill="1" applyBorder="1" applyAlignment="1">
      <alignment horizontal="center" vertical="center" wrapText="1"/>
    </xf>
    <xf numFmtId="0" fontId="7" fillId="6" borderId="1" xfId="0" applyNumberFormat="1" applyFont="1" applyFill="1" applyBorder="1" applyAlignment="1">
      <alignment horizontal="center" vertical="center" wrapText="1"/>
    </xf>
    <xf numFmtId="0" fontId="13" fillId="6" borderId="1" xfId="0" applyNumberFormat="1" applyFont="1" applyFill="1" applyBorder="1" applyAlignment="1">
      <alignment horizontal="left" vertical="center" wrapText="1"/>
    </xf>
    <xf numFmtId="0" fontId="9" fillId="6"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0" xfId="0" applyNumberFormat="1" applyFont="1" applyFill="1" applyAlignment="1">
      <alignment horizontal="center" vertical="center" wrapText="1"/>
    </xf>
    <xf numFmtId="0" fontId="22" fillId="8" borderId="0" xfId="0" applyFont="1" applyFill="1" applyAlignment="1">
      <alignment horizontal="center" vertical="center"/>
    </xf>
    <xf numFmtId="0" fontId="22" fillId="9" borderId="0" xfId="0" applyFont="1" applyFill="1" applyAlignment="1">
      <alignment horizontal="center" vertical="center"/>
    </xf>
    <xf numFmtId="0" fontId="22" fillId="0" borderId="0" xfId="0" applyFont="1" applyFill="1" applyAlignment="1">
      <alignment horizontal="left" vertical="center"/>
    </xf>
    <xf numFmtId="180" fontId="2" fillId="8" borderId="1" xfId="0" applyNumberFormat="1" applyFont="1" applyFill="1" applyBorder="1" applyAlignment="1">
      <alignment horizontal="left" vertical="center"/>
    </xf>
    <xf numFmtId="179" fontId="2" fillId="0" borderId="1" xfId="0" applyNumberFormat="1" applyFont="1" applyFill="1" applyBorder="1" applyAlignment="1">
      <alignment horizontal="center" vertical="center"/>
    </xf>
    <xf numFmtId="178" fontId="6" fillId="8" borderId="1" xfId="0" applyNumberFormat="1" applyFont="1" applyFill="1" applyBorder="1" applyAlignment="1">
      <alignment horizontal="center" vertical="center" wrapText="1"/>
    </xf>
    <xf numFmtId="178" fontId="6" fillId="9" borderId="1" xfId="0" applyNumberFormat="1" applyFont="1" applyFill="1" applyBorder="1" applyAlignment="1">
      <alignment horizontal="center" vertical="center" wrapText="1"/>
    </xf>
    <xf numFmtId="178" fontId="3" fillId="0" borderId="1" xfId="0" applyNumberFormat="1" applyFont="1" applyFill="1" applyBorder="1" applyAlignment="1">
      <alignment horizontal="left" vertical="center" wrapText="1"/>
    </xf>
    <xf numFmtId="176" fontId="6" fillId="8" borderId="1" xfId="0" applyNumberFormat="1" applyFont="1" applyFill="1" applyBorder="1" applyAlignment="1">
      <alignment horizontal="center" vertical="center" wrapText="1"/>
    </xf>
    <xf numFmtId="176" fontId="6" fillId="9"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4" fillId="9"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wrapText="1"/>
    </xf>
    <xf numFmtId="176" fontId="4" fillId="8" borderId="1" xfId="0" applyNumberFormat="1" applyFont="1" applyFill="1" applyBorder="1" applyAlignment="1">
      <alignment horizontal="center" vertical="center" wrapText="1"/>
    </xf>
    <xf numFmtId="176" fontId="8" fillId="9" borderId="1" xfId="0" applyNumberFormat="1"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0" fontId="8" fillId="9"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0" fontId="13" fillId="9" borderId="1" xfId="0" applyNumberFormat="1" applyFont="1" applyFill="1" applyBorder="1" applyAlignment="1">
      <alignment horizontal="center" vertical="center" wrapText="1"/>
    </xf>
    <xf numFmtId="0" fontId="7" fillId="9"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178" fontId="13" fillId="0" borderId="1" xfId="0" applyNumberFormat="1" applyFont="1" applyFill="1" applyBorder="1" applyAlignment="1">
      <alignment horizontal="left" vertical="center" wrapText="1"/>
    </xf>
    <xf numFmtId="0" fontId="13" fillId="9" borderId="1" xfId="0" applyNumberFormat="1" applyFont="1" applyFill="1" applyBorder="1" applyAlignment="1">
      <alignment horizontal="left" vertical="center" wrapText="1"/>
    </xf>
    <xf numFmtId="179" fontId="7" fillId="0"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9" fillId="9" borderId="1" xfId="0" applyNumberFormat="1" applyFont="1" applyFill="1" applyBorder="1" applyAlignment="1">
      <alignment horizontal="center" vertical="center" wrapText="1"/>
    </xf>
    <xf numFmtId="181" fontId="7" fillId="0" borderId="1" xfId="0" applyNumberFormat="1" applyFont="1" applyFill="1" applyBorder="1" applyAlignment="1">
      <alignment horizontal="left" vertical="center" wrapText="1"/>
    </xf>
    <xf numFmtId="176" fontId="9" fillId="9"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0"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xf>
    <xf numFmtId="0" fontId="7" fillId="0" borderId="1" xfId="0" applyFont="1" applyFill="1" applyBorder="1" applyAlignment="1">
      <alignment horizontal="left" vertical="center"/>
    </xf>
    <xf numFmtId="176" fontId="3" fillId="0" borderId="4"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10"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left" vertical="center" wrapText="1"/>
    </xf>
    <xf numFmtId="176" fontId="11" fillId="0" borderId="1" xfId="0" applyNumberFormat="1" applyFont="1" applyFill="1" applyBorder="1" applyAlignment="1">
      <alignment horizontal="left" vertical="center" wrapText="1"/>
    </xf>
    <xf numFmtId="10" fontId="13" fillId="0" borderId="1" xfId="0" applyNumberFormat="1" applyFont="1" applyFill="1" applyBorder="1" applyAlignment="1">
      <alignment horizontal="center" vertical="center" wrapText="1"/>
    </xf>
    <xf numFmtId="0" fontId="24" fillId="0" borderId="0" xfId="0" applyFont="1" applyFill="1" applyAlignment="1">
      <alignment horizontal="justify" vertical="center" wrapText="1"/>
    </xf>
    <xf numFmtId="57" fontId="34" fillId="0" borderId="1" xfId="0" applyNumberFormat="1" applyFont="1" applyFill="1" applyBorder="1" applyAlignment="1">
      <alignment horizontal="center" vertical="center" wrapText="1"/>
    </xf>
    <xf numFmtId="178" fontId="13" fillId="0" borderId="1" xfId="0" applyNumberFormat="1" applyFont="1" applyFill="1" applyBorder="1" applyAlignment="1">
      <alignment vertical="center" wrapText="1"/>
    </xf>
    <xf numFmtId="176" fontId="9" fillId="0" borderId="1" xfId="0" applyNumberFormat="1" applyFont="1" applyFill="1" applyBorder="1" applyAlignment="1">
      <alignment horizontal="left" vertical="center" wrapText="1"/>
    </xf>
    <xf numFmtId="57" fontId="13"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left" vertical="center" wrapText="1"/>
    </xf>
    <xf numFmtId="180" fontId="13"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left" vertical="top" wrapText="1"/>
    </xf>
    <xf numFmtId="0" fontId="11" fillId="0" borderId="1" xfId="0" applyNumberFormat="1" applyFont="1" applyFill="1" applyBorder="1" applyAlignment="1">
      <alignment horizontal="left" vertical="center" wrapText="1"/>
    </xf>
    <xf numFmtId="179" fontId="13" fillId="0" borderId="1" xfId="0" applyNumberFormat="1" applyFont="1" applyFill="1" applyBorder="1" applyAlignment="1">
      <alignment vertical="center" wrapText="1"/>
    </xf>
    <xf numFmtId="179" fontId="34"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8" fillId="0" borderId="1" xfId="0" applyFont="1" applyFill="1" applyBorder="1">
      <alignment vertical="center"/>
    </xf>
    <xf numFmtId="176" fontId="13" fillId="0" borderId="1" xfId="0" applyNumberFormat="1" applyFont="1" applyFill="1" applyBorder="1" applyAlignment="1">
      <alignment horizontal="left" vertical="top" wrapText="1"/>
    </xf>
    <xf numFmtId="176" fontId="9" fillId="0" borderId="1" xfId="0" applyNumberFormat="1" applyFont="1" applyFill="1" applyBorder="1" applyAlignment="1">
      <alignment horizontal="left" vertical="top" wrapText="1"/>
    </xf>
    <xf numFmtId="0" fontId="35" fillId="0" borderId="1" xfId="0" applyNumberFormat="1" applyFont="1" applyFill="1" applyBorder="1" applyAlignment="1">
      <alignment horizontal="left" vertical="center" wrapText="1"/>
    </xf>
    <xf numFmtId="0" fontId="22" fillId="0" borderId="0" xfId="0" applyFont="1" applyFill="1">
      <alignment vertical="center"/>
    </xf>
    <xf numFmtId="0" fontId="2" fillId="0" borderId="1" xfId="0" applyFont="1" applyFill="1" applyBorder="1">
      <alignment vertical="center"/>
    </xf>
    <xf numFmtId="176"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vertical="center" wrapText="1"/>
    </xf>
    <xf numFmtId="0" fontId="3" fillId="0" borderId="5" xfId="0" applyFont="1" applyFill="1" applyBorder="1">
      <alignment vertical="center"/>
    </xf>
    <xf numFmtId="0" fontId="6" fillId="0" borderId="5" xfId="0" applyFont="1" applyFill="1" applyBorder="1" applyAlignment="1">
      <alignment vertical="center"/>
    </xf>
    <xf numFmtId="0" fontId="6" fillId="0" borderId="5" xfId="0" applyFont="1" applyFill="1" applyBorder="1" applyAlignment="1">
      <alignment horizontal="center" vertical="center"/>
    </xf>
    <xf numFmtId="0" fontId="6" fillId="0" borderId="5" xfId="0" applyFont="1" applyFill="1" applyBorder="1">
      <alignment vertical="center"/>
    </xf>
    <xf numFmtId="0" fontId="6" fillId="0" borderId="1" xfId="0" applyFont="1" applyFill="1" applyBorder="1" applyAlignment="1">
      <alignment vertical="center"/>
    </xf>
    <xf numFmtId="178" fontId="6" fillId="0" borderId="1" xfId="0" applyNumberFormat="1" applyFont="1" applyFill="1" applyBorder="1" applyAlignment="1">
      <alignment horizontal="left" vertical="center" wrapText="1"/>
    </xf>
    <xf numFmtId="176" fontId="36"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4" fillId="0" borderId="1" xfId="0" applyFont="1" applyFill="1" applyBorder="1">
      <alignment vertical="center"/>
    </xf>
    <xf numFmtId="178" fontId="11" fillId="0" borderId="1" xfId="0" applyNumberFormat="1" applyFont="1" applyFill="1" applyBorder="1" applyAlignment="1">
      <alignment horizontal="left" vertical="center" wrapText="1"/>
    </xf>
    <xf numFmtId="0" fontId="5" fillId="0" borderId="1" xfId="0" applyFont="1" applyFill="1" applyBorder="1">
      <alignment vertical="center"/>
    </xf>
    <xf numFmtId="0" fontId="7" fillId="0" borderId="1" xfId="0" applyFont="1" applyFill="1" applyBorder="1">
      <alignment vertical="center"/>
    </xf>
    <xf numFmtId="178" fontId="11" fillId="0" borderId="1" xfId="0" applyNumberFormat="1"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37" fillId="0" borderId="1" xfId="0" applyFont="1" applyFill="1" applyBorder="1" applyAlignment="1">
      <alignment vertical="center" wrapText="1"/>
    </xf>
    <xf numFmtId="0" fontId="6" fillId="0" borderId="1" xfId="0" applyFont="1" applyFill="1" applyBorder="1" applyAlignment="1">
      <alignment horizontal="center" vertical="top"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top" wrapText="1"/>
    </xf>
    <xf numFmtId="176" fontId="37" fillId="0" borderId="1" xfId="0" applyNumberFormat="1" applyFont="1" applyFill="1" applyBorder="1" applyAlignment="1">
      <alignment horizontal="center" vertical="center" wrapText="1"/>
    </xf>
    <xf numFmtId="0" fontId="38" fillId="0" borderId="0" xfId="0" applyFont="1" applyFill="1" applyBorder="1">
      <alignment vertical="center"/>
    </xf>
    <xf numFmtId="0" fontId="8" fillId="0" borderId="1" xfId="0" applyFont="1" applyFill="1" applyBorder="1" applyAlignment="1">
      <alignment vertical="center" wrapText="1"/>
    </xf>
    <xf numFmtId="0" fontId="8"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49" fontId="9" fillId="0" borderId="1" xfId="0" applyNumberFormat="1" applyFont="1" applyFill="1" applyBorder="1" applyAlignment="1">
      <alignment horizontal="left" vertical="center" wrapText="1"/>
    </xf>
    <xf numFmtId="0" fontId="7" fillId="0" borderId="1" xfId="50" applyNumberFormat="1" applyFont="1" applyFill="1" applyBorder="1" applyAlignment="1" applyProtection="1">
      <alignment horizontal="left" vertical="center" wrapText="1"/>
    </xf>
    <xf numFmtId="0" fontId="39" fillId="0" borderId="1" xfId="0" applyNumberFormat="1" applyFont="1" applyFill="1" applyBorder="1" applyAlignment="1">
      <alignment horizontal="left" vertical="center" wrapText="1"/>
    </xf>
    <xf numFmtId="49" fontId="40" fillId="0" borderId="1" xfId="0" applyNumberFormat="1"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7" fillId="0" borderId="1" xfId="50" applyNumberFormat="1" applyFont="1" applyFill="1" applyBorder="1" applyAlignment="1" applyProtection="1">
      <alignment horizontal="center" vertical="center" wrapText="1"/>
    </xf>
    <xf numFmtId="49" fontId="0" fillId="0" borderId="1" xfId="50" applyNumberFormat="1" applyFont="1" applyFill="1" applyBorder="1" applyAlignment="1" applyProtection="1">
      <alignment horizontal="center" vertical="center" wrapText="1"/>
    </xf>
    <xf numFmtId="49" fontId="41" fillId="0" borderId="1" xfId="0" applyNumberFormat="1" applyFont="1" applyFill="1" applyBorder="1" applyAlignment="1">
      <alignment horizontal="center" vertical="center" wrapText="1"/>
    </xf>
    <xf numFmtId="49" fontId="40"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xf>
    <xf numFmtId="0" fontId="42" fillId="0" borderId="1" xfId="0" applyNumberFormat="1" applyFont="1" applyFill="1" applyBorder="1" applyAlignment="1">
      <alignment horizontal="center" vertical="center" wrapText="1"/>
    </xf>
    <xf numFmtId="0" fontId="42" fillId="6" borderId="1" xfId="0" applyNumberFormat="1" applyFont="1" applyFill="1" applyBorder="1" applyAlignment="1">
      <alignment horizontal="center" vertical="center" wrapText="1"/>
    </xf>
    <xf numFmtId="177" fontId="43" fillId="0" borderId="1" xfId="0" applyNumberFormat="1" applyFont="1" applyFill="1" applyBorder="1" applyAlignment="1">
      <alignment horizontal="center" vertical="center" wrapText="1"/>
    </xf>
    <xf numFmtId="0" fontId="43" fillId="6" borderId="1" xfId="0" applyNumberFormat="1" applyFont="1" applyFill="1" applyBorder="1" applyAlignment="1">
      <alignment horizontal="center" vertical="center" wrapText="1"/>
    </xf>
    <xf numFmtId="0" fontId="9" fillId="9" borderId="0" xfId="0" applyFont="1" applyFill="1" applyAlignment="1">
      <alignment horizontal="center" vertical="center"/>
    </xf>
    <xf numFmtId="0" fontId="9" fillId="0" borderId="1" xfId="0" applyFont="1" applyFill="1" applyBorder="1" applyAlignment="1">
      <alignment horizontal="justify" vertical="center"/>
    </xf>
    <xf numFmtId="0" fontId="9" fillId="0" borderId="5"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1" xfId="0" applyFont="1" applyFill="1" applyBorder="1" applyAlignment="1">
      <alignment horizontal="justify" vertical="center" indent="2"/>
    </xf>
    <xf numFmtId="180" fontId="8" fillId="0" borderId="1" xfId="0" applyNumberFormat="1" applyFont="1" applyFill="1" applyBorder="1" applyAlignment="1">
      <alignment horizontal="center" vertical="center" wrapText="1"/>
    </xf>
    <xf numFmtId="181" fontId="13" fillId="0" borderId="1" xfId="0" applyNumberFormat="1" applyFont="1" applyFill="1" applyBorder="1" applyAlignment="1">
      <alignment horizontal="left" vertical="center" wrapText="1"/>
    </xf>
    <xf numFmtId="178" fontId="8" fillId="0" borderId="1" xfId="0" applyNumberFormat="1" applyFont="1" applyFill="1" applyBorder="1" applyAlignment="1">
      <alignment horizontal="left" vertical="center" wrapText="1"/>
    </xf>
    <xf numFmtId="10" fontId="8" fillId="0" borderId="1" xfId="0" applyNumberFormat="1" applyFont="1" applyFill="1" applyBorder="1" applyAlignment="1">
      <alignment horizontal="center" vertical="center" wrapText="1"/>
    </xf>
    <xf numFmtId="0" fontId="9" fillId="0" borderId="5" xfId="0" applyNumberFormat="1" applyFont="1"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179" fontId="9" fillId="0" borderId="1" xfId="0" applyNumberFormat="1" applyFont="1" applyFill="1" applyBorder="1" applyAlignment="1">
      <alignment horizontal="left" vertical="center" wrapText="1"/>
    </xf>
    <xf numFmtId="0" fontId="44" fillId="0" borderId="1" xfId="0" applyNumberFormat="1" applyFont="1" applyFill="1" applyBorder="1" applyAlignment="1">
      <alignment horizontal="left" vertical="center" wrapText="1"/>
    </xf>
    <xf numFmtId="179" fontId="44"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46" fillId="0" borderId="1" xfId="0" applyFont="1" applyFill="1" applyBorder="1" applyAlignment="1">
      <alignment vertical="center" wrapText="1"/>
    </xf>
    <xf numFmtId="0" fontId="47" fillId="0" borderId="1" xfId="0" applyFont="1" applyFill="1" applyBorder="1" applyAlignment="1">
      <alignment horizontal="justify" vertical="center" indent="2"/>
    </xf>
    <xf numFmtId="0" fontId="3" fillId="0" borderId="1" xfId="0" applyFont="1" applyFill="1" applyBorder="1">
      <alignment vertical="center"/>
    </xf>
    <xf numFmtId="0" fontId="48" fillId="0" borderId="1" xfId="0" applyFont="1" applyFill="1" applyBorder="1" applyAlignment="1">
      <alignment horizontal="left" vertical="center" wrapText="1"/>
    </xf>
    <xf numFmtId="49" fontId="44" fillId="0" borderId="1" xfId="50" applyNumberFormat="1" applyFont="1" applyFill="1" applyBorder="1" applyAlignment="1" applyProtection="1">
      <alignment horizontal="center" vertical="center" wrapText="1"/>
    </xf>
    <xf numFmtId="176" fontId="9" fillId="6" borderId="1" xfId="0" applyNumberFormat="1" applyFont="1" applyFill="1" applyBorder="1" applyAlignment="1">
      <alignment horizontal="center" vertical="center" wrapText="1"/>
    </xf>
    <xf numFmtId="0" fontId="13" fillId="0" borderId="0" xfId="0" applyNumberFormat="1" applyFont="1" applyFill="1" applyAlignment="1">
      <alignment horizontal="center" vertical="center" wrapText="1"/>
    </xf>
    <xf numFmtId="0" fontId="0" fillId="0" borderId="0" xfId="0" applyNumberFormat="1" applyFont="1" applyFill="1" applyAlignment="1">
      <alignment horizontal="center" vertical="top" wrapText="1"/>
    </xf>
    <xf numFmtId="177" fontId="4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180" fontId="13" fillId="0" borderId="1" xfId="0" applyNumberFormat="1" applyFont="1" applyFill="1" applyBorder="1" applyAlignment="1">
      <alignment vertical="center" wrapText="1"/>
    </xf>
    <xf numFmtId="176" fontId="7" fillId="0" borderId="1" xfId="0" applyNumberFormat="1" applyFont="1" applyFill="1" applyBorder="1" applyAlignment="1">
      <alignment horizontal="left" vertical="top" wrapText="1"/>
    </xf>
    <xf numFmtId="57" fontId="13" fillId="0" borderId="1" xfId="0" applyNumberFormat="1" applyFont="1" applyFill="1" applyBorder="1" applyAlignment="1">
      <alignment vertical="center" wrapText="1"/>
    </xf>
    <xf numFmtId="0" fontId="39"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178" fontId="21"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left" vertical="center" wrapText="1"/>
    </xf>
    <xf numFmtId="179" fontId="9" fillId="0" borderId="1" xfId="0" applyNumberFormat="1" applyFont="1" applyFill="1" applyBorder="1" applyAlignment="1">
      <alignment vertical="center" wrapText="1"/>
    </xf>
    <xf numFmtId="0" fontId="49"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50"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49" fontId="35" fillId="0" borderId="1" xfId="0" applyNumberFormat="1" applyFont="1" applyFill="1" applyBorder="1" applyAlignment="1">
      <alignment horizontal="left" vertical="center" wrapText="1"/>
    </xf>
    <xf numFmtId="176" fontId="50" fillId="0" borderId="1" xfId="0" applyNumberFormat="1" applyFont="1" applyFill="1" applyBorder="1" applyAlignment="1">
      <alignment horizontal="center" vertical="center" wrapText="1"/>
    </xf>
    <xf numFmtId="0" fontId="24" fillId="0" borderId="1" xfId="0" applyFont="1" applyFill="1" applyBorder="1">
      <alignment vertical="center"/>
    </xf>
    <xf numFmtId="0" fontId="26" fillId="0" borderId="1" xfId="0" applyNumberFormat="1" applyFont="1" applyFill="1" applyBorder="1" applyAlignment="1">
      <alignment horizontal="left" vertical="center" wrapText="1"/>
    </xf>
    <xf numFmtId="0" fontId="51" fillId="0" borderId="1" xfId="0" applyFont="1" applyFill="1" applyBorder="1" applyAlignment="1">
      <alignment vertical="center" wrapText="1"/>
    </xf>
    <xf numFmtId="176" fontId="0"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176" fontId="29" fillId="0" borderId="1" xfId="0" applyNumberFormat="1" applyFont="1" applyFill="1" applyBorder="1" applyAlignment="1">
      <alignment horizontal="center" vertical="center" wrapText="1"/>
    </xf>
    <xf numFmtId="176" fontId="8" fillId="0" borderId="1" xfId="49" applyNumberFormat="1" applyFont="1" applyFill="1" applyBorder="1" applyAlignment="1" applyProtection="1">
      <alignment horizontal="center" vertical="center" wrapText="1"/>
    </xf>
    <xf numFmtId="178" fontId="50" fillId="0" borderId="1" xfId="0" applyNumberFormat="1" applyFont="1" applyFill="1" applyBorder="1" applyAlignment="1">
      <alignment horizontal="center" vertical="center" wrapText="1"/>
    </xf>
    <xf numFmtId="49" fontId="7" fillId="0" borderId="1" xfId="50" applyNumberFormat="1" applyFont="1" applyFill="1" applyBorder="1" applyAlignment="1" applyProtection="1">
      <alignment horizontal="center" vertical="center" wrapText="1"/>
    </xf>
    <xf numFmtId="49" fontId="30" fillId="0" borderId="1" xfId="0" applyNumberFormat="1" applyFont="1" applyFill="1" applyBorder="1" applyAlignment="1">
      <alignment horizontal="center" vertical="center"/>
    </xf>
    <xf numFmtId="0" fontId="8"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176" fontId="50" fillId="6" borderId="1" xfId="0" applyNumberFormat="1" applyFont="1" applyFill="1" applyBorder="1" applyAlignment="1">
      <alignment horizontal="center" vertical="center" wrapText="1"/>
    </xf>
    <xf numFmtId="176" fontId="50" fillId="9"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xf>
    <xf numFmtId="176" fontId="50" fillId="0" borderId="1" xfId="0" applyNumberFormat="1" applyFont="1" applyFill="1" applyBorder="1" applyAlignment="1">
      <alignment horizontal="left" vertical="center" wrapText="1"/>
    </xf>
    <xf numFmtId="179" fontId="9" fillId="0" borderId="1" xfId="0" applyNumberFormat="1" applyFont="1" applyFill="1" applyBorder="1" applyAlignment="1">
      <alignment horizontal="center" vertical="center"/>
    </xf>
    <xf numFmtId="178" fontId="25" fillId="0" borderId="1" xfId="0" applyNumberFormat="1" applyFont="1" applyFill="1" applyBorder="1" applyAlignment="1">
      <alignment horizontal="center" vertical="center" wrapText="1"/>
    </xf>
    <xf numFmtId="10" fontId="50" fillId="0" borderId="1" xfId="0" applyNumberFormat="1" applyFont="1" applyFill="1" applyBorder="1" applyAlignment="1">
      <alignment horizontal="center" vertical="center" wrapText="1"/>
    </xf>
    <xf numFmtId="0" fontId="9" fillId="0" borderId="1" xfId="50" applyNumberFormat="1" applyFont="1" applyFill="1" applyBorder="1" applyAlignment="1" applyProtection="1">
      <alignment horizontal="left" vertical="center" wrapText="1"/>
    </xf>
    <xf numFmtId="0" fontId="8" fillId="0" borderId="1" xfId="0" applyFont="1" applyFill="1" applyBorder="1" applyAlignment="1">
      <alignment horizontal="left" vertical="center"/>
    </xf>
    <xf numFmtId="0" fontId="52" fillId="0" borderId="0" xfId="0" applyFont="1" applyFill="1" applyAlignment="1">
      <alignment horizontal="left" vertical="center"/>
    </xf>
    <xf numFmtId="0" fontId="53"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13" fillId="0" borderId="0" xfId="0" applyFont="1" applyFill="1" applyAlignment="1">
      <alignment horizontal="center" vertical="center"/>
    </xf>
    <xf numFmtId="0" fontId="13" fillId="0" borderId="1" xfId="0" applyNumberFormat="1" applyFont="1" applyFill="1" applyBorder="1" applyAlignment="1">
      <alignment horizontal="center" vertical="center"/>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center" vertical="center" wrapText="1"/>
      <protection locked="0"/>
    </xf>
    <xf numFmtId="176" fontId="7" fillId="0" borderId="1" xfId="0" applyNumberFormat="1" applyFont="1" applyFill="1" applyBorder="1">
      <alignment vertical="center"/>
    </xf>
    <xf numFmtId="176" fontId="13"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wrapText="1"/>
    </xf>
    <xf numFmtId="49" fontId="54" fillId="0" borderId="2" xfId="0" applyNumberFormat="1" applyFont="1" applyFill="1" applyBorder="1" applyAlignment="1">
      <alignment horizontal="center" vertical="center" wrapText="1"/>
    </xf>
    <xf numFmtId="49" fontId="54"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6"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8" fillId="9"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xf>
    <xf numFmtId="178" fontId="13" fillId="0" borderId="1" xfId="0" applyNumberFormat="1" applyFont="1" applyFill="1" applyBorder="1" applyAlignment="1">
      <alignment horizontal="center" vertical="center"/>
    </xf>
    <xf numFmtId="176" fontId="18" fillId="0" borderId="1" xfId="0" applyNumberFormat="1" applyFont="1" applyFill="1" applyBorder="1" applyAlignment="1">
      <alignment horizontal="left" vertical="center" wrapText="1"/>
    </xf>
    <xf numFmtId="0" fontId="43" fillId="9" borderId="1" xfId="0" applyNumberFormat="1" applyFont="1" applyFill="1" applyBorder="1" applyAlignment="1">
      <alignment horizontal="center" vertical="center" wrapText="1"/>
    </xf>
    <xf numFmtId="0" fontId="43" fillId="0" borderId="1" xfId="0" applyNumberFormat="1" applyFont="1" applyFill="1" applyBorder="1" applyAlignment="1">
      <alignment horizontal="center" vertical="center" wrapText="1"/>
    </xf>
    <xf numFmtId="178" fontId="55" fillId="0" borderId="1" xfId="0" applyNumberFormat="1" applyFont="1" applyFill="1" applyBorder="1" applyAlignment="1">
      <alignment horizontal="center" vertical="center"/>
    </xf>
    <xf numFmtId="179" fontId="24" fillId="0" borderId="1" xfId="0" applyNumberFormat="1" applyFont="1" applyFill="1" applyBorder="1" applyAlignment="1">
      <alignment horizontal="center" vertical="center" wrapText="1"/>
    </xf>
    <xf numFmtId="176" fontId="25" fillId="0" borderId="1" xfId="0" applyNumberFormat="1" applyFont="1" applyFill="1" applyBorder="1" applyAlignment="1">
      <alignment horizontal="left" vertical="center" wrapText="1"/>
    </xf>
    <xf numFmtId="0" fontId="5" fillId="9" borderId="0" xfId="0" applyFont="1" applyFill="1" applyAlignment="1">
      <alignment horizontal="center" vertical="center" wrapText="1"/>
    </xf>
    <xf numFmtId="0" fontId="56" fillId="9" borderId="1" xfId="0" applyNumberFormat="1" applyFont="1" applyFill="1" applyBorder="1" applyAlignment="1">
      <alignment horizontal="center" vertical="center" wrapText="1"/>
    </xf>
    <xf numFmtId="0" fontId="56" fillId="0"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center" vertical="center"/>
    </xf>
    <xf numFmtId="178" fontId="7" fillId="0" borderId="1" xfId="0" applyNumberFormat="1" applyFont="1" applyFill="1" applyBorder="1" applyAlignment="1">
      <alignment horizontal="left" vertical="center"/>
    </xf>
    <xf numFmtId="178" fontId="39" fillId="0" borderId="1" xfId="0" applyNumberFormat="1" applyFont="1" applyFill="1" applyBorder="1" applyAlignment="1">
      <alignment horizontal="left" vertical="center"/>
    </xf>
    <xf numFmtId="0" fontId="24" fillId="0" borderId="1" xfId="0" applyNumberFormat="1" applyFont="1" applyFill="1" applyBorder="1" applyAlignment="1">
      <alignment horizontal="center" vertical="center" wrapText="1"/>
    </xf>
    <xf numFmtId="10" fontId="25" fillId="0" borderId="1" xfId="0" applyNumberFormat="1" applyFont="1" applyFill="1" applyBorder="1" applyAlignment="1">
      <alignment horizontal="center" vertical="center" wrapText="1"/>
    </xf>
    <xf numFmtId="0" fontId="49" fillId="0" borderId="1" xfId="0" applyFont="1" applyFill="1" applyBorder="1" applyAlignment="1">
      <alignment horizontal="left" vertical="center" wrapText="1"/>
    </xf>
    <xf numFmtId="180" fontId="7" fillId="0" borderId="1" xfId="0" applyNumberFormat="1" applyFont="1" applyFill="1" applyBorder="1" applyAlignment="1">
      <alignment vertical="center" wrapText="1"/>
    </xf>
    <xf numFmtId="0" fontId="57" fillId="0" borderId="1" xfId="0" applyFont="1" applyFill="1" applyBorder="1" applyAlignment="1">
      <alignment horizontal="left" vertical="center" wrapText="1"/>
    </xf>
    <xf numFmtId="181" fontId="9" fillId="0" borderId="1" xfId="0" applyNumberFormat="1" applyFont="1" applyFill="1" applyBorder="1" applyAlignment="1">
      <alignment horizontal="left" vertical="center" wrapText="1"/>
    </xf>
    <xf numFmtId="0" fontId="2" fillId="0" borderId="0" xfId="0" applyFont="1" applyFill="1" applyAlignment="1">
      <alignment horizontal="justify" vertical="center"/>
    </xf>
    <xf numFmtId="178" fontId="24" fillId="0" borderId="1" xfId="0" applyNumberFormat="1" applyFont="1" applyFill="1" applyBorder="1" applyAlignment="1">
      <alignment horizontal="center" vertical="center" wrapText="1"/>
    </xf>
    <xf numFmtId="176" fontId="58"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shrinkToFit="1"/>
    </xf>
    <xf numFmtId="0" fontId="40" fillId="0" borderId="1" xfId="0" applyFont="1" applyFill="1" applyBorder="1" applyAlignment="1">
      <alignment horizontal="center" vertical="center" wrapText="1"/>
    </xf>
    <xf numFmtId="0" fontId="59" fillId="0" borderId="1" xfId="0" applyNumberFormat="1" applyFont="1" applyFill="1" applyBorder="1" applyAlignment="1">
      <alignment horizontal="center" vertical="center"/>
    </xf>
    <xf numFmtId="0" fontId="59" fillId="0" borderId="1" xfId="0" applyFont="1" applyFill="1" applyBorder="1" applyAlignment="1">
      <alignment horizontal="center" vertical="center"/>
    </xf>
    <xf numFmtId="0" fontId="7" fillId="0" borderId="0"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176" fontId="60" fillId="0" borderId="1" xfId="0" applyNumberFormat="1" applyFont="1" applyFill="1" applyBorder="1" applyAlignment="1">
      <alignment horizontal="center" vertical="center"/>
    </xf>
    <xf numFmtId="178" fontId="59" fillId="0" borderId="1" xfId="0" applyNumberFormat="1" applyFont="1" applyFill="1" applyBorder="1" applyAlignment="1">
      <alignment horizontal="center" vertical="center"/>
    </xf>
    <xf numFmtId="176" fontId="59" fillId="0" borderId="1" xfId="0" applyNumberFormat="1" applyFont="1" applyFill="1" applyBorder="1" applyAlignment="1">
      <alignment horizontal="center" vertical="center" wrapText="1"/>
    </xf>
    <xf numFmtId="49" fontId="59" fillId="0" borderId="1" xfId="0" applyNumberFormat="1" applyFont="1" applyFill="1" applyBorder="1" applyAlignment="1">
      <alignment horizontal="center" vertical="center" wrapText="1"/>
    </xf>
    <xf numFmtId="176" fontId="13" fillId="6" borderId="1" xfId="0" applyNumberFormat="1" applyFont="1" applyFill="1" applyBorder="1" applyAlignment="1">
      <alignment horizontal="center" vertical="center" wrapText="1"/>
    </xf>
    <xf numFmtId="176" fontId="59" fillId="6" borderId="1" xfId="0" applyNumberFormat="1" applyFont="1" applyFill="1" applyBorder="1" applyAlignment="1">
      <alignment horizontal="center" vertical="center" wrapText="1"/>
    </xf>
    <xf numFmtId="176" fontId="13" fillId="9" borderId="1" xfId="0" applyNumberFormat="1" applyFont="1" applyFill="1" applyBorder="1" applyAlignment="1">
      <alignment horizontal="center" vertical="center" wrapText="1"/>
    </xf>
    <xf numFmtId="176" fontId="59" fillId="9"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xf>
    <xf numFmtId="176" fontId="59" fillId="0" borderId="1" xfId="0" applyNumberFormat="1" applyFont="1" applyFill="1" applyBorder="1" applyAlignment="1">
      <alignment horizontal="left" vertical="center" wrapText="1"/>
    </xf>
    <xf numFmtId="10" fontId="59" fillId="0" borderId="1" xfId="0" applyNumberFormat="1" applyFont="1" applyFill="1" applyBorder="1" applyAlignment="1">
      <alignment horizontal="center" vertical="center"/>
    </xf>
    <xf numFmtId="176" fontId="59" fillId="0" borderId="1" xfId="0" applyNumberFormat="1" applyFont="1" applyFill="1" applyBorder="1" applyAlignment="1">
      <alignment horizontal="left" vertical="center"/>
    </xf>
    <xf numFmtId="178" fontId="59"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11"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13" fillId="0" borderId="1" xfId="0" applyNumberFormat="1" applyFont="1" applyFill="1" applyBorder="1" applyAlignment="1" quotePrefix="1">
      <alignment horizontal="center" vertical="center" wrapText="1"/>
    </xf>
    <xf numFmtId="0" fontId="7" fillId="0" borderId="2" xfId="0" applyNumberFormat="1" applyFont="1" applyFill="1" applyBorder="1" applyAlignment="1" quotePrefix="1">
      <alignment horizontal="center" vertical="center" wrapText="1"/>
    </xf>
    <xf numFmtId="0" fontId="30" fillId="0" borderId="1" xfId="0" applyNumberFormat="1" applyFont="1" applyFill="1" applyBorder="1" applyAlignment="1" quotePrefix="1">
      <alignment horizontal="center" vertical="center" wrapText="1"/>
    </xf>
    <xf numFmtId="49" fontId="0" fillId="0" borderId="1" xfId="50" applyNumberFormat="1" applyFont="1" applyFill="1" applyBorder="1" applyAlignment="1" applyProtection="1" quotePrefix="1">
      <alignment horizontal="center" vertical="center" wrapText="1"/>
    </xf>
    <xf numFmtId="49" fontId="41" fillId="0" borderId="1" xfId="0" applyNumberFormat="1" applyFont="1" applyFill="1" applyBorder="1" applyAlignment="1" quotePrefix="1">
      <alignment horizontal="center" vertical="center" wrapText="1"/>
    </xf>
    <xf numFmtId="0" fontId="13" fillId="0" borderId="1" xfId="0" applyFont="1" applyFill="1" applyBorder="1" applyAlignment="1" quotePrefix="1">
      <alignment horizontal="center" vertical="center" wrapText="1"/>
    </xf>
    <xf numFmtId="0" fontId="13" fillId="0" borderId="1" xfId="0" applyNumberFormat="1" applyFont="1" applyFill="1" applyBorder="1" applyAlignment="1" quotePrefix="1">
      <alignment vertical="center" wrapText="1"/>
    </xf>
    <xf numFmtId="0" fontId="7" fillId="0" borderId="1"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wz2020\2021&#24180;&#39033;&#30446;&#24773;&#20917;\10.9&#24066;&#37324;&#35201;\&#37122;&#21457;&#25913;&#25237;&#21457;&#12308;2020&#12309;173&#21495;_19209119926764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istrator\Documents\WeChat%20Files\anna4430\FileStorage\File\2020-10\2021&#24180;&#20840;&#24066;&#25311;&#26032;&#24320;&#24037;&#37325;&#28857;&#39033;&#30446;&#23454;&#26045;&#35745;&#21010;&#34920;&#65288;&#22635;&#25253;&#31295;&#65289;(1)(1)(3)(1)\&#27700;&#21033;&#23616;\2021&#24180;&#20840;&#26071;&#25311;&#26032;&#24320;&#24037;&#37325;&#28857;&#39033;&#30446;&#23454;&#26045;&#35745;&#21010;&#349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admin\AppData\Roaming\kingsoft\office6\backup\&#65288;285&#39033;&#65289;2020&#20840;&#24066;&#20159;&#20803;&#20197;&#19978;&#37325;&#28857;&#39033;&#30446;&#349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wz2021\&#37325;&#28857;&#39033;&#30446;\&#26102;&#38388;&#39034;&#24207;\11.15\&#26477;&#38182;&#26071;&#20154;&#27665;&#25919;&#24220;&#21150;&#20844;&#23460;&#20851;&#20110;&#23613;&#24555;&#25253;&#36865;2021&#24180;&#37325;&#28857;&#39033;&#30446;&#21644;&#8220;&#21313;&#22235;&#20116;&#8221;&#35268;&#21010;&#39033;&#30446;&#30340;&#36890;&#30693;%20%20%20%20%20&#38468;&#20214;1&#65306;2021&#24180;&#20840;&#26071;&#25311;&#26032;&#24320;&#24037;&#37325;&#28857;&#39033;&#30446;&#23454;&#26045;&#35745;&#21010;&#34920;_.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admin\AppData\Roaming\kingsoft\office6\backup\wz2020\&#35843;&#36827;&#24230;\&#21322;&#26376;&#35843;&#24230;\3.13&#39033;&#30446;&#35843;&#25972;\3.27&#36798;&#26071;2020&#24180;&#20840;&#24066;&#20159;&#20803;&#20197;&#19978;&#37325;&#28857;&#39033;&#30446;&#35843;&#25972;&#38468;&#20214;&#25171;&#21253;&#19978;&#25253;\&#65288;37&#39033;&#65289;&#38468;&#20214;1234&#65306;&#36798;&#25289;&#29305;&#26071;2020&#24180;&#20840;&#24066;&#20159;&#20803;&#20197;&#19978;&#37325;&#28857;&#39033;&#30446;&#35843;&#25972;&#35745;&#210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行业分类表"/>
      <sheetName val="附件2"/>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1-2021年实施计划表"/>
      <sheetName val="行业分类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2-2020年实施计划表"/>
      <sheetName val="行业分类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件1-2021年实施计划表"/>
      <sheetName val="行业分类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附件1-2020年实施计划表"/>
      <sheetName val="附件2-2020年手续情况表"/>
      <sheetName val="附件3-新增项目清单"/>
      <sheetName val="附件4-删减项目清单"/>
      <sheetName val="新开工10项"/>
      <sheetName val="新开工10项 (2)"/>
      <sheetName val="行业分类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nmg.tzxm.gov.cn/project/SegvDsgger.jspx?cbsnum=20230421095331627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DT345"/>
  <sheetViews>
    <sheetView showZeros="0" tabSelected="1" view="pageBreakPreview" zoomScale="55" zoomScaleNormal="30" workbookViewId="0">
      <pane xSplit="10" ySplit="5" topLeftCell="K81" activePane="bottomRight" state="frozen"/>
      <selection/>
      <selection pane="topRight"/>
      <selection pane="bottomLeft"/>
      <selection pane="bottomRight" activeCell="K81" sqref="K81"/>
    </sheetView>
  </sheetViews>
  <sheetFormatPr defaultColWidth="9" defaultRowHeight="25.5"/>
  <cols>
    <col min="1" max="1" width="12" style="10" customWidth="1"/>
    <col min="2" max="5" width="17.625" style="33" customWidth="1"/>
    <col min="6" max="6" width="12.75" style="17" customWidth="1"/>
    <col min="7" max="7" width="14" style="50" customWidth="1"/>
    <col min="8" max="9" width="25.25" style="50" customWidth="1"/>
    <col min="10" max="10" width="49.625" style="51" customWidth="1"/>
    <col min="11" max="11" width="97.75" style="52" customWidth="1"/>
    <col min="12" max="12" width="12.5" style="53" customWidth="1"/>
    <col min="13" max="13" width="22.125" style="54" customWidth="1"/>
    <col min="14" max="16" width="16.625" style="53" customWidth="1"/>
    <col min="17" max="17" width="19.125" style="17" customWidth="1"/>
    <col min="18" max="18" width="13.5" style="55" customWidth="1"/>
    <col min="19" max="19" width="17.5" style="56" customWidth="1"/>
    <col min="20" max="20" width="14.125" style="50" customWidth="1"/>
    <col min="21" max="21" width="30.25" style="55" customWidth="1"/>
    <col min="22" max="22" width="14" style="50" customWidth="1"/>
    <col min="23" max="23" width="26.625" style="56" customWidth="1"/>
    <col min="24" max="24" width="11.75" style="55" customWidth="1"/>
    <col min="25" max="25" width="18.375" style="55" customWidth="1"/>
    <col min="26" max="26" width="15.875" style="55" customWidth="1"/>
    <col min="27" max="27" width="13.375" style="50" customWidth="1"/>
    <col min="28" max="29" width="20.25" style="17" customWidth="1"/>
    <col min="30" max="30" width="8.5" style="57" customWidth="1"/>
    <col min="31" max="31" width="20.25" style="17" customWidth="1"/>
    <col min="32" max="32" width="8.875" style="58" customWidth="1"/>
    <col min="33" max="34" width="12.75" style="17" customWidth="1"/>
    <col min="35" max="35" width="10.875" style="17" customWidth="1"/>
    <col min="36" max="36" width="15" style="59" customWidth="1"/>
    <col min="37" max="37" width="20.875" style="60" customWidth="1"/>
    <col min="38" max="38" width="14.75" style="60" customWidth="1"/>
    <col min="39" max="40" width="17.875" style="60" customWidth="1"/>
    <col min="41" max="41" width="15" style="61" customWidth="1"/>
    <col min="42" max="42" width="18.375" style="61" customWidth="1"/>
    <col min="43" max="43" width="18.375" style="62" customWidth="1"/>
    <col min="44" max="44" width="15.875" style="63" customWidth="1"/>
    <col min="45" max="45" width="12.875" style="63" customWidth="1"/>
    <col min="46" max="46" width="12.5" style="64" customWidth="1"/>
    <col min="47" max="47" width="20" style="65" customWidth="1"/>
    <col min="48" max="48" width="35.625" style="64" customWidth="1"/>
    <col min="49" max="49" width="23.625" style="64" customWidth="1"/>
    <col min="50" max="54" width="18" style="64" customWidth="1"/>
    <col min="55" max="55" width="26.25" style="64" customWidth="1"/>
    <col min="56" max="56" width="26.25" style="66" customWidth="1"/>
    <col min="57" max="57" width="28.375" style="67" customWidth="1"/>
    <col min="58" max="59" width="28.375" style="68" customWidth="1"/>
    <col min="60" max="60" width="28.375" style="64" customWidth="1"/>
    <col min="61" max="61" width="23.375" style="63" customWidth="1"/>
    <col min="62" max="62" width="18.375" style="63" customWidth="1"/>
    <col min="63" max="63" width="26.375" style="69" customWidth="1"/>
    <col min="64" max="64" width="15.875" style="70" customWidth="1"/>
    <col min="65" max="65" width="9.375" style="70" customWidth="1"/>
    <col min="66" max="66" width="22" style="71" customWidth="1"/>
    <col min="67" max="67" width="26.625" style="72" customWidth="1"/>
    <col min="68" max="68" width="30.875" style="73" customWidth="1"/>
    <col min="69" max="70" width="30.875" style="74" customWidth="1"/>
    <col min="71" max="71" width="39.125" style="75" customWidth="1"/>
    <col min="72" max="72" width="94.5" style="76" customWidth="1"/>
    <col min="73" max="73" width="66.125" style="77" customWidth="1"/>
    <col min="74" max="74" width="37.25" style="77" customWidth="1"/>
    <col min="75" max="75" width="18.75" style="71" customWidth="1"/>
    <col min="76" max="76" width="10.5" style="71" customWidth="1"/>
    <col min="77" max="77" width="29.75" style="78" customWidth="1"/>
    <col min="78" max="79" width="10.5" style="71" customWidth="1"/>
    <col min="80" max="80" width="13" style="10" customWidth="1"/>
    <col min="81" max="81" width="21.125" style="10" customWidth="1"/>
    <col min="82" max="82" width="13" style="10" customWidth="1"/>
    <col min="83" max="85" width="17.125" style="10" customWidth="1"/>
    <col min="86" max="86" width="25" style="10" customWidth="1"/>
    <col min="87" max="89" width="15.25" style="10" customWidth="1"/>
    <col min="90" max="91" width="17.5" style="10" customWidth="1"/>
    <col min="92" max="92" width="36.625" style="10" customWidth="1"/>
    <col min="93" max="93" width="17.5" style="10" customWidth="1"/>
    <col min="94" max="96" width="15.25" style="10" customWidth="1"/>
    <col min="97" max="99" width="13" style="10" customWidth="1"/>
    <col min="100" max="100" width="16.25" style="10" customWidth="1"/>
    <col min="101" max="102" width="16.625" style="10" customWidth="1"/>
    <col min="103" max="105" width="15.625" style="10" customWidth="1"/>
    <col min="106" max="106" width="14.375" style="10" customWidth="1"/>
    <col min="107" max="107" width="23.625" style="10" customWidth="1"/>
    <col min="108" max="110" width="17.125" style="10" customWidth="1"/>
    <col min="111" max="111" width="29.125" style="79" customWidth="1"/>
    <col min="112" max="116" width="18" style="80" customWidth="1"/>
    <col min="117" max="119" width="15" style="60" customWidth="1"/>
    <col min="120" max="122" width="18" style="80" customWidth="1"/>
    <col min="123" max="123" width="30.875" style="80" customWidth="1"/>
    <col min="124" max="124" width="9" style="81" customWidth="1"/>
  </cols>
  <sheetData>
    <row r="1" s="1" customFormat="1" ht="87.95" customHeight="1" spans="1:124">
      <c r="A1" s="82" t="s">
        <v>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151"/>
      <c r="AP1" s="151"/>
      <c r="AQ1" s="151"/>
      <c r="AR1" s="82"/>
      <c r="AS1" s="82"/>
      <c r="AT1" s="82"/>
      <c r="AU1" s="82"/>
      <c r="AV1" s="82"/>
      <c r="AW1" s="82"/>
      <c r="AX1" s="82"/>
      <c r="AY1" s="167"/>
      <c r="AZ1" s="82"/>
      <c r="BA1" s="82"/>
      <c r="BB1" s="82"/>
      <c r="BC1" s="82"/>
      <c r="BD1" s="168"/>
      <c r="BE1" s="182"/>
      <c r="BF1" s="183"/>
      <c r="BG1" s="183"/>
      <c r="BH1" s="82"/>
      <c r="BI1" s="82"/>
      <c r="BJ1" s="82"/>
      <c r="BK1" s="82"/>
      <c r="BL1" s="184"/>
      <c r="BM1" s="184"/>
      <c r="BN1" s="82"/>
      <c r="BO1" s="82"/>
      <c r="BP1" s="82"/>
      <c r="BQ1" s="82"/>
      <c r="BR1" s="82"/>
      <c r="BS1" s="82"/>
      <c r="BT1" s="23"/>
      <c r="BU1" s="245"/>
      <c r="BV1" s="245"/>
      <c r="BW1" s="245"/>
      <c r="BX1" s="245"/>
      <c r="BY1" s="245"/>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271"/>
    </row>
    <row r="2" s="2" customFormat="1" ht="17.1" hidden="1" customHeight="1" spans="1:123">
      <c r="A2" s="83" t="s">
        <v>1</v>
      </c>
      <c r="B2" s="83"/>
      <c r="C2" s="83"/>
      <c r="D2" s="83"/>
      <c r="E2" s="83"/>
      <c r="F2" s="84"/>
      <c r="G2" s="83"/>
      <c r="H2" s="85"/>
      <c r="I2" s="85"/>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185"/>
      <c r="BF2" s="84"/>
      <c r="BG2" s="84"/>
      <c r="BH2" s="84"/>
      <c r="BI2" s="84"/>
      <c r="BJ2" s="84"/>
      <c r="BK2" s="186"/>
      <c r="BL2" s="84"/>
      <c r="BM2" s="84"/>
      <c r="BN2" s="216"/>
      <c r="BO2" s="186"/>
      <c r="BP2" s="217"/>
      <c r="BQ2" s="218"/>
      <c r="BR2" s="218"/>
      <c r="BS2" s="219"/>
      <c r="BT2" s="220"/>
      <c r="BU2" s="246"/>
      <c r="BV2" s="247" t="s">
        <v>2</v>
      </c>
      <c r="BW2" s="248"/>
      <c r="BX2" s="248"/>
      <c r="BY2" s="248"/>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8"/>
      <c r="DF2" s="264"/>
      <c r="DG2" s="264"/>
      <c r="DH2" s="87"/>
      <c r="DI2" s="87"/>
      <c r="DJ2" s="87"/>
      <c r="DK2" s="87"/>
      <c r="DL2" s="87"/>
      <c r="DM2" s="84"/>
      <c r="DN2" s="84"/>
      <c r="DO2" s="84"/>
      <c r="DP2" s="87"/>
      <c r="DQ2" s="87"/>
      <c r="DR2" s="87"/>
      <c r="DS2" s="87"/>
    </row>
    <row r="3" s="3" customFormat="1" ht="59.1" customHeight="1" spans="1:124">
      <c r="A3" s="86"/>
      <c r="B3" s="86" t="s">
        <v>3</v>
      </c>
      <c r="C3" s="86"/>
      <c r="D3" s="86"/>
      <c r="E3" s="86"/>
      <c r="F3" s="87"/>
      <c r="G3" s="88"/>
      <c r="H3" s="89"/>
      <c r="I3" s="89"/>
      <c r="J3" s="89" t="s">
        <v>4</v>
      </c>
      <c r="K3" s="105"/>
      <c r="L3" s="105"/>
      <c r="M3" s="89"/>
      <c r="N3" s="105"/>
      <c r="O3" s="105"/>
      <c r="P3" s="105"/>
      <c r="Q3" s="105"/>
      <c r="R3" s="105"/>
      <c r="S3" s="105"/>
      <c r="T3" s="105"/>
      <c r="U3" s="105"/>
      <c r="V3" s="105"/>
      <c r="W3" s="105"/>
      <c r="X3" s="105"/>
      <c r="Y3" s="105"/>
      <c r="Z3" s="105"/>
      <c r="AA3" s="105"/>
      <c r="AB3" s="105"/>
      <c r="AC3" s="105"/>
      <c r="AD3" s="105"/>
      <c r="AE3" s="105"/>
      <c r="AF3" s="105"/>
      <c r="AG3" s="105"/>
      <c r="AH3" s="105"/>
      <c r="AI3" s="105"/>
      <c r="AJ3" s="147"/>
      <c r="AK3" s="147"/>
      <c r="AL3" s="131"/>
      <c r="AM3" s="147"/>
      <c r="AN3" s="147"/>
      <c r="AO3" s="147"/>
      <c r="AP3" s="147"/>
      <c r="AQ3" s="147"/>
      <c r="AR3" s="134" t="s">
        <v>5</v>
      </c>
      <c r="AS3" s="130"/>
      <c r="AT3" s="130"/>
      <c r="AU3" s="130"/>
      <c r="AV3" s="130"/>
      <c r="AW3" s="130"/>
      <c r="AX3" s="130"/>
      <c r="AY3" s="147"/>
      <c r="AZ3" s="134"/>
      <c r="BA3" s="134"/>
      <c r="BB3" s="134"/>
      <c r="BC3" s="134"/>
      <c r="BD3" s="169"/>
      <c r="BE3" s="187"/>
      <c r="BF3" s="188"/>
      <c r="BG3" s="188"/>
      <c r="BH3" s="134"/>
      <c r="BI3" s="134"/>
      <c r="BJ3" s="130"/>
      <c r="BK3" s="130"/>
      <c r="BL3" s="189"/>
      <c r="BM3" s="189"/>
      <c r="BN3" s="130"/>
      <c r="BO3" s="130"/>
      <c r="BP3" s="130"/>
      <c r="BQ3" s="130"/>
      <c r="BR3" s="130"/>
      <c r="BS3" s="130"/>
      <c r="BT3" s="124"/>
      <c r="BU3" s="250"/>
      <c r="BV3" s="251" t="s">
        <v>6</v>
      </c>
      <c r="BW3" s="252"/>
      <c r="BX3" s="253"/>
      <c r="BY3" s="252"/>
      <c r="BZ3" s="166" t="s">
        <v>7</v>
      </c>
      <c r="CA3" s="166"/>
      <c r="CB3" s="166"/>
      <c r="CC3" s="166"/>
      <c r="CD3" s="166"/>
      <c r="CE3" s="263" t="s">
        <v>8</v>
      </c>
      <c r="CF3" s="263"/>
      <c r="CG3" s="263"/>
      <c r="CH3" s="263" t="s">
        <v>9</v>
      </c>
      <c r="CI3" s="263"/>
      <c r="CJ3" s="263"/>
      <c r="CK3" s="263"/>
      <c r="CL3" s="263" t="s">
        <v>10</v>
      </c>
      <c r="CM3" s="263"/>
      <c r="CN3" s="263"/>
      <c r="CO3" s="263"/>
      <c r="CP3" s="263" t="s">
        <v>11</v>
      </c>
      <c r="CQ3" s="263"/>
      <c r="CR3" s="263"/>
      <c r="CS3" s="263" t="s">
        <v>12</v>
      </c>
      <c r="CT3" s="263"/>
      <c r="CU3" s="263"/>
      <c r="CV3" s="263" t="s">
        <v>13</v>
      </c>
      <c r="CW3" s="263"/>
      <c r="CX3" s="263"/>
      <c r="CY3" s="263" t="s">
        <v>14</v>
      </c>
      <c r="CZ3" s="263"/>
      <c r="DA3" s="263"/>
      <c r="DB3" s="263" t="s">
        <v>15</v>
      </c>
      <c r="DC3" s="263"/>
      <c r="DD3" s="263" t="s">
        <v>16</v>
      </c>
      <c r="DE3" s="263"/>
      <c r="DF3" s="263" t="s">
        <v>17</v>
      </c>
      <c r="DG3" s="263"/>
      <c r="DH3" s="89" t="s">
        <v>18</v>
      </c>
      <c r="DI3" s="89"/>
      <c r="DJ3" s="89"/>
      <c r="DK3" s="89"/>
      <c r="DL3" s="89"/>
      <c r="DM3" s="147"/>
      <c r="DN3" s="147"/>
      <c r="DO3" s="147"/>
      <c r="DP3" s="267" t="s">
        <v>19</v>
      </c>
      <c r="DQ3" s="267" t="s">
        <v>20</v>
      </c>
      <c r="DR3" s="131" t="s">
        <v>21</v>
      </c>
      <c r="DS3" s="131" t="s">
        <v>22</v>
      </c>
      <c r="DT3" s="7"/>
    </row>
    <row r="4" s="3" customFormat="1" ht="120" customHeight="1" spans="1:124">
      <c r="A4" s="86" t="s">
        <v>23</v>
      </c>
      <c r="B4" s="86" t="s">
        <v>3</v>
      </c>
      <c r="C4" s="89" t="s">
        <v>24</v>
      </c>
      <c r="D4" s="89" t="s">
        <v>25</v>
      </c>
      <c r="E4" s="89" t="s">
        <v>26</v>
      </c>
      <c r="F4" s="87" t="s">
        <v>27</v>
      </c>
      <c r="G4" s="88" t="s">
        <v>28</v>
      </c>
      <c r="H4" s="89" t="s">
        <v>29</v>
      </c>
      <c r="I4" s="89"/>
      <c r="J4" s="89" t="s">
        <v>30</v>
      </c>
      <c r="K4" s="105" t="s">
        <v>31</v>
      </c>
      <c r="L4" s="105" t="s">
        <v>32</v>
      </c>
      <c r="M4" s="89" t="s">
        <v>33</v>
      </c>
      <c r="N4" s="105" t="s">
        <v>34</v>
      </c>
      <c r="O4" s="105" t="s">
        <v>35</v>
      </c>
      <c r="P4" s="105" t="s">
        <v>36</v>
      </c>
      <c r="Q4" s="105" t="s">
        <v>37</v>
      </c>
      <c r="R4" s="130" t="s">
        <v>38</v>
      </c>
      <c r="S4" s="130" t="s">
        <v>39</v>
      </c>
      <c r="T4" s="130" t="s">
        <v>40</v>
      </c>
      <c r="U4" s="130" t="s">
        <v>41</v>
      </c>
      <c r="V4" s="105" t="s">
        <v>42</v>
      </c>
      <c r="W4" s="131" t="s">
        <v>43</v>
      </c>
      <c r="X4" s="105" t="s">
        <v>44</v>
      </c>
      <c r="Y4" s="105" t="s">
        <v>45</v>
      </c>
      <c r="Z4" s="105" t="s">
        <v>46</v>
      </c>
      <c r="AA4" s="105" t="s">
        <v>47</v>
      </c>
      <c r="AB4" s="105" t="s">
        <v>48</v>
      </c>
      <c r="AC4" s="105" t="s">
        <v>49</v>
      </c>
      <c r="AD4" s="105" t="s">
        <v>50</v>
      </c>
      <c r="AE4" s="105" t="s">
        <v>51</v>
      </c>
      <c r="AF4" s="131" t="s">
        <v>52</v>
      </c>
      <c r="AG4" s="105" t="s">
        <v>53</v>
      </c>
      <c r="AH4" s="105" t="s">
        <v>54</v>
      </c>
      <c r="AI4" s="105" t="s">
        <v>55</v>
      </c>
      <c r="AJ4" s="147" t="s">
        <v>56</v>
      </c>
      <c r="AK4" s="147" t="s">
        <v>57</v>
      </c>
      <c r="AL4" s="131" t="s">
        <v>58</v>
      </c>
      <c r="AM4" s="147" t="s">
        <v>59</v>
      </c>
      <c r="AN4" s="147" t="s">
        <v>60</v>
      </c>
      <c r="AO4" s="152" t="s">
        <v>61</v>
      </c>
      <c r="AP4" s="152" t="s">
        <v>62</v>
      </c>
      <c r="AQ4" s="152" t="s">
        <v>63</v>
      </c>
      <c r="AR4" s="134" t="s">
        <v>64</v>
      </c>
      <c r="AS4" s="130" t="s">
        <v>64</v>
      </c>
      <c r="AT4" s="111" t="s">
        <v>65</v>
      </c>
      <c r="AU4" s="134" t="s">
        <v>66</v>
      </c>
      <c r="AV4" s="131" t="s">
        <v>67</v>
      </c>
      <c r="AW4" s="131" t="s">
        <v>68</v>
      </c>
      <c r="AX4" s="131" t="s">
        <v>69</v>
      </c>
      <c r="AY4" s="147" t="s">
        <v>70</v>
      </c>
      <c r="AZ4" s="147" t="s">
        <v>71</v>
      </c>
      <c r="BA4" s="147" t="s">
        <v>72</v>
      </c>
      <c r="BB4" s="147" t="s">
        <v>73</v>
      </c>
      <c r="BC4" s="147" t="s">
        <v>74</v>
      </c>
      <c r="BD4" s="170" t="s">
        <v>75</v>
      </c>
      <c r="BE4" s="190" t="s">
        <v>76</v>
      </c>
      <c r="BF4" s="191" t="s">
        <v>77</v>
      </c>
      <c r="BG4" s="191" t="s">
        <v>78</v>
      </c>
      <c r="BH4" s="152" t="s">
        <v>63</v>
      </c>
      <c r="BI4" s="134" t="s">
        <v>79</v>
      </c>
      <c r="BJ4" s="130" t="s">
        <v>79</v>
      </c>
      <c r="BK4" s="192" t="s">
        <v>80</v>
      </c>
      <c r="BL4" s="193" t="s">
        <v>81</v>
      </c>
      <c r="BM4" s="221"/>
      <c r="BN4" s="130" t="s">
        <v>82</v>
      </c>
      <c r="BO4" s="222" t="s">
        <v>83</v>
      </c>
      <c r="BP4" s="131" t="s">
        <v>84</v>
      </c>
      <c r="BQ4" s="223" t="s">
        <v>85</v>
      </c>
      <c r="BR4" s="134" t="s">
        <v>86</v>
      </c>
      <c r="BS4" s="224" t="s">
        <v>87</v>
      </c>
      <c r="BT4" s="125" t="s">
        <v>88</v>
      </c>
      <c r="BU4" s="130" t="s">
        <v>89</v>
      </c>
      <c r="BV4" s="254" t="s">
        <v>6</v>
      </c>
      <c r="BW4" s="134" t="s">
        <v>90</v>
      </c>
      <c r="BX4" s="134" t="s">
        <v>91</v>
      </c>
      <c r="BY4" s="255" t="s">
        <v>92</v>
      </c>
      <c r="BZ4" s="256" t="s">
        <v>93</v>
      </c>
      <c r="CA4" s="256"/>
      <c r="CB4" s="257" t="s">
        <v>94</v>
      </c>
      <c r="CC4" s="257" t="s">
        <v>95</v>
      </c>
      <c r="CD4" s="257" t="s">
        <v>96</v>
      </c>
      <c r="CE4" s="257" t="s">
        <v>94</v>
      </c>
      <c r="CF4" s="257" t="s">
        <v>95</v>
      </c>
      <c r="CG4" s="257" t="s">
        <v>96</v>
      </c>
      <c r="CH4" s="256" t="s">
        <v>94</v>
      </c>
      <c r="CI4" s="256"/>
      <c r="CJ4" s="256" t="s">
        <v>95</v>
      </c>
      <c r="CK4" s="256" t="s">
        <v>96</v>
      </c>
      <c r="CL4" s="256" t="s">
        <v>94</v>
      </c>
      <c r="CM4" s="256"/>
      <c r="CN4" s="256" t="s">
        <v>95</v>
      </c>
      <c r="CO4" s="256" t="s">
        <v>96</v>
      </c>
      <c r="CP4" s="256" t="s">
        <v>94</v>
      </c>
      <c r="CQ4" s="256" t="s">
        <v>95</v>
      </c>
      <c r="CR4" s="256" t="s">
        <v>96</v>
      </c>
      <c r="CS4" s="256" t="s">
        <v>94</v>
      </c>
      <c r="CT4" s="256" t="s">
        <v>95</v>
      </c>
      <c r="CU4" s="256" t="s">
        <v>96</v>
      </c>
      <c r="CV4" s="256" t="s">
        <v>97</v>
      </c>
      <c r="CW4" s="256" t="s">
        <v>98</v>
      </c>
      <c r="CX4" s="256" t="s">
        <v>95</v>
      </c>
      <c r="CY4" s="256" t="s">
        <v>94</v>
      </c>
      <c r="CZ4" s="256"/>
      <c r="DA4" s="256" t="s">
        <v>95</v>
      </c>
      <c r="DB4" s="256" t="s">
        <v>94</v>
      </c>
      <c r="DC4" s="256" t="s">
        <v>95</v>
      </c>
      <c r="DD4" s="256" t="s">
        <v>94</v>
      </c>
      <c r="DE4" s="256" t="s">
        <v>95</v>
      </c>
      <c r="DF4" s="256" t="s">
        <v>94</v>
      </c>
      <c r="DG4" s="256" t="s">
        <v>95</v>
      </c>
      <c r="DH4" s="88"/>
      <c r="DI4" s="89" t="s">
        <v>99</v>
      </c>
      <c r="DJ4" s="89"/>
      <c r="DK4" s="89"/>
      <c r="DL4" s="89"/>
      <c r="DM4" s="147" t="s">
        <v>60</v>
      </c>
      <c r="DN4" s="147"/>
      <c r="DO4" s="147"/>
      <c r="DP4" s="267"/>
      <c r="DQ4" s="267"/>
      <c r="DR4" s="131"/>
      <c r="DS4" s="131"/>
      <c r="DT4" s="7"/>
    </row>
    <row r="5" s="4" customFormat="1" ht="80.1" customHeight="1" spans="1:123">
      <c r="A5" s="90"/>
      <c r="B5" s="91" t="s">
        <v>100</v>
      </c>
      <c r="C5" s="91"/>
      <c r="D5" s="91"/>
      <c r="E5" s="91"/>
      <c r="F5" s="91" t="s">
        <v>100</v>
      </c>
      <c r="G5" s="91" t="s">
        <v>100</v>
      </c>
      <c r="H5" s="91"/>
      <c r="I5" s="91"/>
      <c r="J5" s="106" t="str">
        <f>+"合计"&amp;L5&amp;"项"</f>
        <v>合计283项</v>
      </c>
      <c r="K5" s="107"/>
      <c r="L5" s="108">
        <f>L6+L61+L229+L253+L267+L232</f>
        <v>283</v>
      </c>
      <c r="M5" s="91" t="s">
        <v>100</v>
      </c>
      <c r="N5" s="108"/>
      <c r="O5" s="108">
        <f>+SUM(O7:O339)</f>
        <v>0</v>
      </c>
      <c r="P5" s="108"/>
      <c r="Q5" s="132"/>
      <c r="R5" s="109"/>
      <c r="S5" s="108"/>
      <c r="T5" s="108"/>
      <c r="U5" s="109"/>
      <c r="V5" s="109">
        <f>V6+V61+V229+V253+V267+V232</f>
        <v>0</v>
      </c>
      <c r="W5" s="109">
        <f>W6+W61+W229+W253+W267+W232</f>
        <v>0</v>
      </c>
      <c r="X5" s="133"/>
      <c r="Y5" s="133"/>
      <c r="Z5" s="133"/>
      <c r="AA5" s="91"/>
      <c r="AB5" s="132"/>
      <c r="AC5" s="143" t="s">
        <v>101</v>
      </c>
      <c r="AD5" s="143" t="s">
        <v>101</v>
      </c>
      <c r="AE5" s="132"/>
      <c r="AF5" s="109">
        <f>AF6+AF61+AF229+AF253+AF267</f>
        <v>0</v>
      </c>
      <c r="AG5" s="91" t="s">
        <v>100</v>
      </c>
      <c r="AH5" s="91"/>
      <c r="AI5" s="91"/>
      <c r="AJ5" s="108">
        <f t="shared" ref="AJ5:AQ5" si="0">AJ6+AJ61+AJ229+AJ253+AJ267+AJ232</f>
        <v>2529.058029</v>
      </c>
      <c r="AK5" s="108">
        <f t="shared" si="0"/>
        <v>154.3184</v>
      </c>
      <c r="AL5" s="108">
        <f t="shared" si="0"/>
        <v>41.7656</v>
      </c>
      <c r="AM5" s="148">
        <f t="shared" si="0"/>
        <v>177.228278</v>
      </c>
      <c r="AN5" s="148">
        <f t="shared" si="0"/>
        <v>226.824778</v>
      </c>
      <c r="AO5" s="148">
        <f t="shared" si="0"/>
        <v>48.2209</v>
      </c>
      <c r="AP5" s="148">
        <f t="shared" si="0"/>
        <v>43.699978</v>
      </c>
      <c r="AQ5" s="148">
        <f t="shared" si="0"/>
        <v>62.4264</v>
      </c>
      <c r="AR5" s="108">
        <f>+AS5</f>
        <v>170</v>
      </c>
      <c r="AS5" s="108">
        <f t="shared" ref="AS5:BF5" si="1">AS6+AS61+AS229+AS253+AS267+AS232</f>
        <v>170</v>
      </c>
      <c r="AT5" s="109">
        <f t="shared" si="1"/>
        <v>3</v>
      </c>
      <c r="AU5" s="109"/>
      <c r="AV5" s="109"/>
      <c r="AW5" s="109">
        <f t="shared" si="1"/>
        <v>5.18</v>
      </c>
      <c r="AX5" s="109">
        <f t="shared" si="1"/>
        <v>15.6037</v>
      </c>
      <c r="AY5" s="109">
        <f t="shared" si="1"/>
        <v>23.0657</v>
      </c>
      <c r="AZ5" s="109">
        <f t="shared" si="1"/>
        <v>36.0842</v>
      </c>
      <c r="BA5" s="109">
        <f t="shared" si="1"/>
        <v>61.6435</v>
      </c>
      <c r="BB5" s="109">
        <f t="shared" si="1"/>
        <v>74.2152</v>
      </c>
      <c r="BC5" s="109">
        <f t="shared" si="1"/>
        <v>91.3443</v>
      </c>
      <c r="BD5" s="171">
        <f t="shared" si="1"/>
        <v>109.6396</v>
      </c>
      <c r="BE5" s="171">
        <f t="shared" si="1"/>
        <v>41.572</v>
      </c>
      <c r="BF5" s="194">
        <f t="shared" si="1"/>
        <v>16.1137</v>
      </c>
      <c r="BG5" s="194">
        <f t="shared" ref="BG5:BG68" si="2">BE5-BF5</f>
        <v>25.4583</v>
      </c>
      <c r="BH5" s="109">
        <v>71.71</v>
      </c>
      <c r="BI5" s="127">
        <f>BJ5</f>
        <v>151</v>
      </c>
      <c r="BJ5" s="108">
        <f>BJ6+BJ61+BJ229+BJ253+BJ267+BJ232</f>
        <v>151</v>
      </c>
      <c r="BK5" s="195"/>
      <c r="BL5" s="196"/>
      <c r="BM5" s="196"/>
      <c r="BN5" s="195"/>
      <c r="BO5" s="127"/>
      <c r="BP5" s="109">
        <f>BP6+BP61+BP229+BP253+BP267+BP232</f>
        <v>144.7203</v>
      </c>
      <c r="BQ5" s="225">
        <f t="shared" ref="BQ5:BQ33" si="3">BP5/AM5</f>
        <v>0.816575670841873</v>
      </c>
      <c r="BR5" s="225"/>
      <c r="BS5" s="226"/>
      <c r="BT5" s="227"/>
      <c r="BU5" s="234"/>
      <c r="BV5" s="258"/>
      <c r="BW5" s="258">
        <f>SUBTOTAL(9,BW7:BW328)</f>
        <v>298</v>
      </c>
      <c r="BX5" s="159">
        <f>+SUMPRODUCT(($AG$7:$AG$328="调手续")*($BX$7:$BX$328="办结"))</f>
        <v>65</v>
      </c>
      <c r="BY5" s="226"/>
      <c r="BZ5" s="108"/>
      <c r="CA5" s="108"/>
      <c r="CB5" s="159">
        <f>+SUMPRODUCT(($AG$7:$AG$328="调手续")*($CB$7:$CB$328="否"))</f>
        <v>5</v>
      </c>
      <c r="CC5" s="159"/>
      <c r="CD5" s="159"/>
      <c r="CE5" s="159">
        <f>+SUMPRODUCT(($AG$7:$AG$328="调手续")*($CE$7:$CE$328="否"))</f>
        <v>0</v>
      </c>
      <c r="CF5" s="159"/>
      <c r="CG5" s="159"/>
      <c r="CH5" s="159">
        <f>+SUMPRODUCT(($AG$7:$AG$328="调手续")*($CH$7:$CH$328="否"))</f>
        <v>5</v>
      </c>
      <c r="CI5" s="159"/>
      <c r="CJ5" s="159"/>
      <c r="CK5" s="159"/>
      <c r="CL5" s="159">
        <f>+SUMPRODUCT(($AG$7:$AG$328="调手续")*($CL$7:$CL$328="否"))</f>
        <v>5</v>
      </c>
      <c r="CM5" s="159"/>
      <c r="CN5" s="159"/>
      <c r="CO5" s="159"/>
      <c r="CP5" s="159">
        <f>+SUMPRODUCT(($AG$7:$AG$328="调手续")*($CP$7:$CP$328="否"))</f>
        <v>3</v>
      </c>
      <c r="CQ5" s="159"/>
      <c r="CR5" s="159"/>
      <c r="CS5" s="159">
        <f>+SUMPRODUCT(($AG$7:$AG$328="调手续")*($CS$7:$CS$328="否"))</f>
        <v>7</v>
      </c>
      <c r="CT5" s="159"/>
      <c r="CU5" s="159"/>
      <c r="CV5" s="159">
        <f>+SUMPRODUCT(($AG$7:$AG$328="调手续")*($CV$7:$CV$328="否"))</f>
        <v>3</v>
      </c>
      <c r="CW5" s="159">
        <f>+SUMPRODUCT(($AG$7:$AG$328="调手续")*($CW$7:$CW$328="否"))</f>
        <v>6</v>
      </c>
      <c r="CX5" s="159"/>
      <c r="CY5" s="159">
        <f>+SUMPRODUCT(($AG$7:$AG$328="调手续")*($CY$7:$CY$328="否"))</f>
        <v>13</v>
      </c>
      <c r="CZ5" s="159"/>
      <c r="DA5" s="159"/>
      <c r="DB5" s="159">
        <f>+SUMPRODUCT(($AG$7:$AG$328="调手续")*($DB$7:$DB$328="否"))</f>
        <v>19</v>
      </c>
      <c r="DC5" s="159"/>
      <c r="DD5" s="159">
        <f>+SUMPRODUCT(($AG$7:$AG$328="调手续")*($DD$7:$DD$328="否"))</f>
        <v>8</v>
      </c>
      <c r="DE5" s="159"/>
      <c r="DF5" s="159">
        <f>+SUMPRODUCT(($AG$7:$AG$328="调手续")*($DF$7:$DF$328="否"))</f>
        <v>6</v>
      </c>
      <c r="DG5" s="159"/>
      <c r="DH5" s="88"/>
      <c r="DI5" s="268"/>
      <c r="DJ5" s="258"/>
      <c r="DK5" s="258"/>
      <c r="DL5" s="258"/>
      <c r="DM5" s="148">
        <f>DM6+DM61+DM229+DM253+DM267+DM232</f>
        <v>231.634578</v>
      </c>
      <c r="DN5" s="140" t="s">
        <v>101</v>
      </c>
      <c r="DO5" s="148">
        <f>DO6+DO61+DO229+DO253+DO267+DO232</f>
        <v>230.367167</v>
      </c>
      <c r="DP5" s="269"/>
      <c r="DQ5" s="269"/>
      <c r="DR5" s="270"/>
      <c r="DS5" s="270"/>
    </row>
    <row r="6" s="4" customFormat="1" ht="80.1" customHeight="1" spans="1:123">
      <c r="A6" s="90">
        <f>+SUBTOTAL(3,G6:$G$6)</f>
        <v>1</v>
      </c>
      <c r="B6" s="90"/>
      <c r="C6" s="90"/>
      <c r="D6" s="90"/>
      <c r="E6" s="90"/>
      <c r="F6" s="92"/>
      <c r="G6" s="91" t="s">
        <v>102</v>
      </c>
      <c r="H6" s="93"/>
      <c r="I6" s="93"/>
      <c r="J6" s="92" t="str">
        <f>"牵头"&amp;L6&amp;"项"</f>
        <v>牵头49项</v>
      </c>
      <c r="K6" s="107"/>
      <c r="L6" s="109">
        <f>SUBTOTAL(9,L7:L60)</f>
        <v>49</v>
      </c>
      <c r="M6" s="109">
        <f>SUBTOTAL(9,M7:M252)</f>
        <v>0</v>
      </c>
      <c r="N6" s="109"/>
      <c r="O6" s="109"/>
      <c r="P6" s="109"/>
      <c r="Q6" s="109"/>
      <c r="R6" s="109">
        <f t="shared" ref="R6:U6" si="4">SUBTOTAL(9,R7:R252)</f>
        <v>15</v>
      </c>
      <c r="S6" s="108">
        <f t="shared" si="4"/>
        <v>0</v>
      </c>
      <c r="T6" s="108"/>
      <c r="U6" s="109">
        <f t="shared" si="4"/>
        <v>0</v>
      </c>
      <c r="V6" s="91">
        <f>SUBTOTAL(9,V7:V60)</f>
        <v>0</v>
      </c>
      <c r="W6" s="134">
        <f>SUBTOTAL(9,W7:W60)</f>
        <v>0</v>
      </c>
      <c r="X6" s="133">
        <f t="shared" ref="X6:AF6" si="5">SUBTOTAL(9,X7:X252)</f>
        <v>0</v>
      </c>
      <c r="Y6" s="133">
        <f t="shared" si="5"/>
        <v>0</v>
      </c>
      <c r="Z6" s="133">
        <f t="shared" si="5"/>
        <v>0</v>
      </c>
      <c r="AA6" s="93">
        <f t="shared" si="5"/>
        <v>0</v>
      </c>
      <c r="AB6" s="133">
        <f t="shared" si="5"/>
        <v>0</v>
      </c>
      <c r="AC6" s="133">
        <f t="shared" si="5"/>
        <v>0</v>
      </c>
      <c r="AD6" s="144">
        <f t="shared" si="5"/>
        <v>0</v>
      </c>
      <c r="AE6" s="133">
        <f t="shared" si="5"/>
        <v>0</v>
      </c>
      <c r="AF6" s="109">
        <f t="shared" si="5"/>
        <v>0</v>
      </c>
      <c r="AG6" s="92"/>
      <c r="AH6" s="92"/>
      <c r="AI6" s="92"/>
      <c r="AJ6" s="109">
        <f t="shared" ref="AJ6:AQ6" si="6">SUBTOTAL(9,AJ7:AJ60)</f>
        <v>197.1845</v>
      </c>
      <c r="AK6" s="109">
        <f t="shared" si="6"/>
        <v>10.9106</v>
      </c>
      <c r="AL6" s="109">
        <f t="shared" si="6"/>
        <v>3.7309</v>
      </c>
      <c r="AM6" s="109">
        <f t="shared" si="6"/>
        <v>16.7153</v>
      </c>
      <c r="AN6" s="109">
        <f t="shared" si="6"/>
        <v>21.3209</v>
      </c>
      <c r="AO6" s="109">
        <f t="shared" si="6"/>
        <v>3.3458</v>
      </c>
      <c r="AP6" s="109">
        <f t="shared" si="6"/>
        <v>5.7782</v>
      </c>
      <c r="AQ6" s="109">
        <f t="shared" si="6"/>
        <v>3.689</v>
      </c>
      <c r="AR6" s="108">
        <f>+AS6</f>
        <v>32</v>
      </c>
      <c r="AS6" s="109">
        <f t="shared" ref="AS6:BF6" si="7">SUBTOTAL(9,AS7:AS60)</f>
        <v>32</v>
      </c>
      <c r="AT6" s="153">
        <f t="shared" si="7"/>
        <v>2</v>
      </c>
      <c r="AU6" s="153"/>
      <c r="AV6" s="153"/>
      <c r="AW6" s="109">
        <f t="shared" si="7"/>
        <v>0.3012</v>
      </c>
      <c r="AX6" s="109">
        <f t="shared" si="7"/>
        <v>1.2234</v>
      </c>
      <c r="AY6" s="109">
        <f t="shared" si="7"/>
        <v>2.8292</v>
      </c>
      <c r="AZ6" s="109">
        <f t="shared" si="7"/>
        <v>4.0952</v>
      </c>
      <c r="BA6" s="109">
        <f t="shared" si="7"/>
        <v>5.8469</v>
      </c>
      <c r="BB6" s="109">
        <f t="shared" si="7"/>
        <v>6.6333</v>
      </c>
      <c r="BC6" s="109">
        <f t="shared" si="7"/>
        <v>8.2747</v>
      </c>
      <c r="BD6" s="109">
        <f t="shared" si="7"/>
        <v>10.1352</v>
      </c>
      <c r="BE6" s="109">
        <f t="shared" si="7"/>
        <v>2.8824</v>
      </c>
      <c r="BF6" s="109">
        <f t="shared" si="7"/>
        <v>1.67</v>
      </c>
      <c r="BG6" s="194">
        <f t="shared" si="2"/>
        <v>1.2124</v>
      </c>
      <c r="BH6" s="109">
        <v>3.689</v>
      </c>
      <c r="BI6" s="108">
        <f>BJ6</f>
        <v>29</v>
      </c>
      <c r="BJ6" s="108">
        <f>SUBTOTAL(9,BJ7:BJ60)</f>
        <v>29</v>
      </c>
      <c r="BK6" s="195"/>
      <c r="BL6" s="196"/>
      <c r="BM6" s="196"/>
      <c r="BN6" s="195"/>
      <c r="BO6" s="127"/>
      <c r="BP6" s="109">
        <f>SUBTOTAL(9,BP7:BP60)</f>
        <v>10.9026</v>
      </c>
      <c r="BQ6" s="225">
        <f t="shared" si="3"/>
        <v>0.652252726543945</v>
      </c>
      <c r="BR6" s="225"/>
      <c r="BS6" s="196"/>
      <c r="BT6" s="227"/>
      <c r="BU6" s="118"/>
      <c r="BV6" s="258"/>
      <c r="BW6" s="108"/>
      <c r="BX6" s="108"/>
      <c r="BY6" s="108"/>
      <c r="BZ6" s="108"/>
      <c r="CA6" s="108"/>
      <c r="CB6" s="94">
        <f>+COUNTIF(CB7:CB328,"正在办理")</f>
        <v>0</v>
      </c>
      <c r="CC6" s="94"/>
      <c r="CD6" s="94"/>
      <c r="CE6" s="94">
        <f>+COUNTIF(CE7:CE328,"正在办理")</f>
        <v>0</v>
      </c>
      <c r="CF6" s="94"/>
      <c r="CG6" s="94"/>
      <c r="CH6" s="94">
        <f>+COUNTIF(CH7:CH328,"正在办理")</f>
        <v>0</v>
      </c>
      <c r="CI6" s="94"/>
      <c r="CJ6" s="94"/>
      <c r="CK6" s="94"/>
      <c r="CL6" s="94">
        <f>+COUNTIF(CL7:CL328,"正在办理")</f>
        <v>0</v>
      </c>
      <c r="CM6" s="94"/>
      <c r="CN6" s="94"/>
      <c r="CO6" s="94"/>
      <c r="CP6" s="94">
        <f>+COUNTIF(CP7:CP328,"正在办理")</f>
        <v>0</v>
      </c>
      <c r="CQ6" s="94"/>
      <c r="CR6" s="94"/>
      <c r="CS6" s="94">
        <f t="shared" ref="CS6:CW6" si="8">+COUNTIF(CS7:CS328,"正在办理")</f>
        <v>0</v>
      </c>
      <c r="CT6" s="94"/>
      <c r="CU6" s="94"/>
      <c r="CV6" s="94">
        <f t="shared" si="8"/>
        <v>0</v>
      </c>
      <c r="CW6" s="94">
        <f t="shared" si="8"/>
        <v>0</v>
      </c>
      <c r="CX6" s="94"/>
      <c r="CY6" s="94">
        <f t="shared" ref="CY6:DD6" si="9">+COUNTIF(CY7:CY328,"正在办理")</f>
        <v>0</v>
      </c>
      <c r="CZ6" s="94"/>
      <c r="DA6" s="94"/>
      <c r="DB6" s="94">
        <f t="shared" si="9"/>
        <v>0</v>
      </c>
      <c r="DC6" s="94"/>
      <c r="DD6" s="94">
        <f t="shared" si="9"/>
        <v>0</v>
      </c>
      <c r="DE6" s="94"/>
      <c r="DF6" s="94"/>
      <c r="DG6" s="94"/>
      <c r="DH6" s="88">
        <f>+SUM(CB6:DD6)</f>
        <v>0</v>
      </c>
      <c r="DI6" s="270"/>
      <c r="DJ6" s="270"/>
      <c r="DK6" s="270"/>
      <c r="DL6" s="270"/>
      <c r="DM6" s="109">
        <f>SUBTOTAL(9,DM7:DM60)</f>
        <v>20.5609</v>
      </c>
      <c r="DN6" s="109"/>
      <c r="DO6" s="109">
        <f>SUBTOTAL(9,DO7:DO60)</f>
        <v>21.2309</v>
      </c>
      <c r="DP6" s="270"/>
      <c r="DQ6" s="270"/>
      <c r="DR6" s="270"/>
      <c r="DS6" s="270"/>
    </row>
    <row r="7" s="5" customFormat="1" ht="90" spans="1:123">
      <c r="A7" s="90">
        <f>+SUBTOTAL(3,G$6:$G7)</f>
        <v>2</v>
      </c>
      <c r="B7" s="94" t="str">
        <f t="shared" ref="B7:B11" si="10">_xlfn.IFS(AND(BI7="否",BX7="办结"),"手续已办结未开工",AND(BI7="是",BX7="未办结"),"手续未办结已开工",AND(BI7="否",BX7="未办结"),"手续未办结未开工",AND(BI7="是",BX7="办结"),"手续已办结已开工")</f>
        <v>手续已办结已开工</v>
      </c>
      <c r="C7" s="95"/>
      <c r="D7" s="95"/>
      <c r="E7" s="95"/>
      <c r="F7" s="96" t="s">
        <v>103</v>
      </c>
      <c r="G7" s="97" t="s">
        <v>102</v>
      </c>
      <c r="H7" s="94" t="s">
        <v>104</v>
      </c>
      <c r="I7" s="94">
        <v>1</v>
      </c>
      <c r="J7" s="110" t="s">
        <v>105</v>
      </c>
      <c r="K7" s="111" t="s">
        <v>106</v>
      </c>
      <c r="L7" s="90">
        <v>1</v>
      </c>
      <c r="M7" s="94" t="s">
        <v>107</v>
      </c>
      <c r="N7" s="94" t="s">
        <v>108</v>
      </c>
      <c r="O7" s="94" t="s">
        <v>109</v>
      </c>
      <c r="P7" s="94" t="s">
        <v>110</v>
      </c>
      <c r="Q7" s="99"/>
      <c r="R7" s="99"/>
      <c r="S7" s="101"/>
      <c r="T7" s="101"/>
      <c r="U7" s="111" t="s">
        <v>104</v>
      </c>
      <c r="V7" s="135" t="s">
        <v>111</v>
      </c>
      <c r="W7" s="100" t="s">
        <v>112</v>
      </c>
      <c r="X7" s="136" t="s">
        <v>113</v>
      </c>
      <c r="Y7" s="136" t="s">
        <v>114</v>
      </c>
      <c r="Z7" s="139"/>
      <c r="AA7" s="100" t="s">
        <v>115</v>
      </c>
      <c r="AB7" s="96" t="s">
        <v>116</v>
      </c>
      <c r="AC7" s="96" t="s">
        <v>117</v>
      </c>
      <c r="AD7" s="136" t="s">
        <v>118</v>
      </c>
      <c r="AE7" s="96"/>
      <c r="AF7" s="145" t="s">
        <v>119</v>
      </c>
      <c r="AG7" s="96" t="s">
        <v>53</v>
      </c>
      <c r="AH7" s="96" t="s">
        <v>120</v>
      </c>
      <c r="AI7" s="96">
        <v>1</v>
      </c>
      <c r="AJ7" s="148">
        <v>1.48</v>
      </c>
      <c r="AK7" s="148"/>
      <c r="AL7" s="149"/>
      <c r="AM7" s="148">
        <v>1.48</v>
      </c>
      <c r="AN7" s="148">
        <v>1.48</v>
      </c>
      <c r="AO7" s="98"/>
      <c r="AP7" s="98">
        <f t="shared" ref="AP7:AP33" si="11">+AM7-BC7-BE7</f>
        <v>0.3456</v>
      </c>
      <c r="AQ7" s="98">
        <v>0.6</v>
      </c>
      <c r="AR7" s="125" t="s">
        <v>121</v>
      </c>
      <c r="AS7" s="117">
        <f t="shared" ref="AS7:AS33" si="12">+IF(OR(AR7="是",AR7="完工"),1,0)</f>
        <v>1</v>
      </c>
      <c r="AT7" s="149"/>
      <c r="AU7" s="154">
        <v>202305</v>
      </c>
      <c r="AV7" s="117">
        <v>2023</v>
      </c>
      <c r="AW7" s="99"/>
      <c r="AX7" s="98"/>
      <c r="AY7" s="98"/>
      <c r="AZ7" s="148">
        <v>0.1001</v>
      </c>
      <c r="BA7" s="148">
        <v>0.1504</v>
      </c>
      <c r="BB7" s="148">
        <v>0.4304</v>
      </c>
      <c r="BC7" s="98">
        <v>0.7344</v>
      </c>
      <c r="BD7" s="172">
        <v>0.7344</v>
      </c>
      <c r="BE7" s="197">
        <v>0.4</v>
      </c>
      <c r="BF7" s="198">
        <v>0.4</v>
      </c>
      <c r="BG7" s="194">
        <f t="shared" si="2"/>
        <v>0</v>
      </c>
      <c r="BH7" s="148">
        <v>0.6</v>
      </c>
      <c r="BI7" s="125" t="s">
        <v>121</v>
      </c>
      <c r="BJ7" s="117">
        <f t="shared" ref="BJ7:BJ33" si="13">+IF(OR(BI7="是",BI7="完工"),1,0)</f>
        <v>1</v>
      </c>
      <c r="BK7" s="199" t="s">
        <v>122</v>
      </c>
      <c r="BL7" s="200"/>
      <c r="BM7" s="200"/>
      <c r="BN7" s="117">
        <v>1</v>
      </c>
      <c r="BO7" s="209">
        <v>45261</v>
      </c>
      <c r="BP7" s="149">
        <v>1</v>
      </c>
      <c r="BQ7" s="228">
        <f t="shared" si="3"/>
        <v>0.675675675675676</v>
      </c>
      <c r="BR7" s="228"/>
      <c r="BS7" s="200"/>
      <c r="BT7" s="229" t="s">
        <v>123</v>
      </c>
      <c r="BU7" s="259" t="s">
        <v>124</v>
      </c>
      <c r="BV7" s="102"/>
      <c r="BW7" s="127">
        <f t="shared" ref="BW7:BW15" si="14">+COUNTIF(CB7:DD7,"否")</f>
        <v>0</v>
      </c>
      <c r="BX7" s="125" t="str">
        <f t="shared" ref="BX7:BX15" si="15">+IF(BW7=0,"办结","未办结")</f>
        <v>办结</v>
      </c>
      <c r="BY7" s="226"/>
      <c r="BZ7" s="96" t="s">
        <v>125</v>
      </c>
      <c r="CA7" s="99"/>
      <c r="CB7" s="95" t="s">
        <v>121</v>
      </c>
      <c r="CC7" s="95"/>
      <c r="CD7" s="95" t="s">
        <v>125</v>
      </c>
      <c r="CE7" s="95"/>
      <c r="CF7" s="95"/>
      <c r="CG7" s="95" t="s">
        <v>125</v>
      </c>
      <c r="CH7" s="95"/>
      <c r="CI7" s="95"/>
      <c r="CJ7" s="95"/>
      <c r="CK7" s="95" t="s">
        <v>125</v>
      </c>
      <c r="CL7" s="95"/>
      <c r="CM7" s="95"/>
      <c r="CN7" s="95"/>
      <c r="CO7" s="95" t="s">
        <v>125</v>
      </c>
      <c r="CP7" s="95"/>
      <c r="CQ7" s="95"/>
      <c r="CR7" s="95" t="s">
        <v>125</v>
      </c>
      <c r="CS7" s="95"/>
      <c r="CT7" s="95"/>
      <c r="CU7" s="95" t="s">
        <v>125</v>
      </c>
      <c r="CV7" s="95" t="s">
        <v>125</v>
      </c>
      <c r="CW7" s="125" t="s">
        <v>125</v>
      </c>
      <c r="CX7" s="95"/>
      <c r="CY7" s="95" t="s">
        <v>125</v>
      </c>
      <c r="CZ7" s="95"/>
      <c r="DA7" s="95"/>
      <c r="DB7" s="95" t="s">
        <v>125</v>
      </c>
      <c r="DC7" s="95"/>
      <c r="DD7" s="95" t="s">
        <v>125</v>
      </c>
      <c r="DE7" s="199"/>
      <c r="DF7" s="95" t="s">
        <v>125</v>
      </c>
      <c r="DG7" s="199"/>
      <c r="DH7" s="139"/>
      <c r="DI7" s="139"/>
      <c r="DJ7" s="139"/>
      <c r="DK7" s="139"/>
      <c r="DL7" s="139"/>
      <c r="DM7" s="148">
        <v>1.08</v>
      </c>
      <c r="DN7" s="148">
        <f t="shared" ref="DN7:DN17" si="16">+DK7-DM7</f>
        <v>-1.08</v>
      </c>
      <c r="DO7" s="148">
        <v>1.08</v>
      </c>
      <c r="DP7" s="139"/>
      <c r="DQ7" s="139"/>
      <c r="DR7" s="100" t="s">
        <v>126</v>
      </c>
      <c r="DS7" s="101">
        <v>18604778489</v>
      </c>
    </row>
    <row r="8" s="5" customFormat="1" ht="147" customHeight="1" spans="1:123">
      <c r="A8" s="90">
        <f>+SUBTOTAL(3,G$6:$G8)</f>
        <v>3</v>
      </c>
      <c r="B8" s="94" t="s">
        <v>127</v>
      </c>
      <c r="C8" s="98"/>
      <c r="D8" s="98"/>
      <c r="E8" s="98"/>
      <c r="F8" s="99"/>
      <c r="G8" s="97" t="s">
        <v>102</v>
      </c>
      <c r="H8" s="94" t="s">
        <v>104</v>
      </c>
      <c r="I8" s="94"/>
      <c r="J8" s="110" t="s">
        <v>128</v>
      </c>
      <c r="K8" s="111" t="s">
        <v>129</v>
      </c>
      <c r="L8" s="90">
        <v>1</v>
      </c>
      <c r="M8" s="94" t="s">
        <v>107</v>
      </c>
      <c r="N8" s="90"/>
      <c r="O8" s="90"/>
      <c r="P8" s="94" t="s">
        <v>110</v>
      </c>
      <c r="Q8" s="99"/>
      <c r="R8" s="101"/>
      <c r="S8" s="122" t="s">
        <v>130</v>
      </c>
      <c r="T8" s="122"/>
      <c r="U8" s="111" t="s">
        <v>131</v>
      </c>
      <c r="V8" s="135" t="s">
        <v>132</v>
      </c>
      <c r="W8" s="100" t="s">
        <v>132</v>
      </c>
      <c r="X8" s="136" t="s">
        <v>113</v>
      </c>
      <c r="Y8" s="136" t="s">
        <v>114</v>
      </c>
      <c r="Z8" s="139"/>
      <c r="AA8" s="100" t="s">
        <v>115</v>
      </c>
      <c r="AB8" s="96" t="s">
        <v>116</v>
      </c>
      <c r="AC8" s="96" t="s">
        <v>117</v>
      </c>
      <c r="AD8" s="100" t="s">
        <v>133</v>
      </c>
      <c r="AE8" s="96"/>
      <c r="AF8" s="145" t="s">
        <v>134</v>
      </c>
      <c r="AG8" s="96" t="s">
        <v>53</v>
      </c>
      <c r="AH8" s="96" t="s">
        <v>120</v>
      </c>
      <c r="AI8" s="96"/>
      <c r="AJ8" s="148">
        <v>0.63</v>
      </c>
      <c r="AK8" s="148"/>
      <c r="AL8" s="149"/>
      <c r="AM8" s="148">
        <v>0.63</v>
      </c>
      <c r="AN8" s="148">
        <v>0.63</v>
      </c>
      <c r="AO8" s="98">
        <v>0</v>
      </c>
      <c r="AP8" s="98">
        <f t="shared" si="11"/>
        <v>0.0599</v>
      </c>
      <c r="AQ8" s="98">
        <v>0.19</v>
      </c>
      <c r="AR8" s="125" t="s">
        <v>121</v>
      </c>
      <c r="AS8" s="117">
        <f t="shared" si="12"/>
        <v>1</v>
      </c>
      <c r="AT8" s="149"/>
      <c r="AU8" s="154" t="s">
        <v>135</v>
      </c>
      <c r="AV8" s="99" t="s">
        <v>136</v>
      </c>
      <c r="AW8" s="99"/>
      <c r="AX8" s="98"/>
      <c r="AY8" s="98">
        <v>0</v>
      </c>
      <c r="AZ8" s="98">
        <v>0.2455</v>
      </c>
      <c r="BA8" s="98">
        <v>0.2921</v>
      </c>
      <c r="BB8" s="98">
        <v>0.4011</v>
      </c>
      <c r="BC8" s="98">
        <v>0.406</v>
      </c>
      <c r="BD8" s="172">
        <v>0.4319</v>
      </c>
      <c r="BE8" s="197">
        <f t="shared" ref="BE8:BE31" si="17">BH8-(BD8-BC8)</f>
        <v>0.1641</v>
      </c>
      <c r="BF8" s="201">
        <v>0.02</v>
      </c>
      <c r="BG8" s="194">
        <f t="shared" si="2"/>
        <v>0.1441</v>
      </c>
      <c r="BH8" s="98">
        <v>0.19</v>
      </c>
      <c r="BI8" s="125" t="s">
        <v>137</v>
      </c>
      <c r="BJ8" s="117">
        <f t="shared" si="13"/>
        <v>1</v>
      </c>
      <c r="BK8" s="199" t="s">
        <v>122</v>
      </c>
      <c r="BL8" s="200"/>
      <c r="BM8" s="200"/>
      <c r="BN8" s="117"/>
      <c r="BO8" s="209">
        <v>45261</v>
      </c>
      <c r="BP8" s="149">
        <v>0.5</v>
      </c>
      <c r="BQ8" s="228">
        <f t="shared" si="3"/>
        <v>0.793650793650794</v>
      </c>
      <c r="BR8" s="228"/>
      <c r="BS8" s="200"/>
      <c r="BT8" s="112" t="s">
        <v>138</v>
      </c>
      <c r="BU8" s="232"/>
      <c r="BV8" s="260"/>
      <c r="BW8" s="127">
        <f t="shared" si="14"/>
        <v>0</v>
      </c>
      <c r="BX8" s="125" t="str">
        <f t="shared" si="15"/>
        <v>办结</v>
      </c>
      <c r="BY8" s="226"/>
      <c r="BZ8" s="96" t="s">
        <v>139</v>
      </c>
      <c r="CA8" s="99"/>
      <c r="CB8" s="199" t="s">
        <v>121</v>
      </c>
      <c r="CC8" s="199"/>
      <c r="CD8" s="199"/>
      <c r="CE8" s="95" t="s">
        <v>121</v>
      </c>
      <c r="CF8" s="95"/>
      <c r="CG8" s="95"/>
      <c r="CH8" s="95" t="s">
        <v>121</v>
      </c>
      <c r="CI8" s="95"/>
      <c r="CJ8" s="95"/>
      <c r="CK8" s="95"/>
      <c r="CL8" s="199" t="s">
        <v>121</v>
      </c>
      <c r="CM8" s="199"/>
      <c r="CN8" s="199"/>
      <c r="CO8" s="199"/>
      <c r="CP8" s="199" t="s">
        <v>121</v>
      </c>
      <c r="CQ8" s="199"/>
      <c r="CR8" s="199"/>
      <c r="CS8" s="199" t="s">
        <v>121</v>
      </c>
      <c r="CT8" s="199"/>
      <c r="CU8" s="199"/>
      <c r="CV8" s="199" t="s">
        <v>125</v>
      </c>
      <c r="CW8" s="199" t="s">
        <v>125</v>
      </c>
      <c r="CX8" s="95"/>
      <c r="CY8" s="199" t="s">
        <v>125</v>
      </c>
      <c r="CZ8" s="199"/>
      <c r="DA8" s="199"/>
      <c r="DB8" s="95" t="s">
        <v>121</v>
      </c>
      <c r="DC8" s="95"/>
      <c r="DD8" s="199" t="s">
        <v>125</v>
      </c>
      <c r="DE8" s="199"/>
      <c r="DF8" s="95" t="s">
        <v>125</v>
      </c>
      <c r="DG8" s="199"/>
      <c r="DH8" s="139"/>
      <c r="DI8" s="139"/>
      <c r="DJ8" s="139"/>
      <c r="DK8" s="139"/>
      <c r="DL8" s="139"/>
      <c r="DM8" s="148">
        <v>0.63</v>
      </c>
      <c r="DN8" s="148">
        <f t="shared" si="16"/>
        <v>-0.63</v>
      </c>
      <c r="DO8" s="148">
        <v>0.63</v>
      </c>
      <c r="DP8" s="139"/>
      <c r="DQ8" s="139"/>
      <c r="DR8" s="100" t="s">
        <v>140</v>
      </c>
      <c r="DS8" s="101">
        <v>18248198999</v>
      </c>
    </row>
    <row r="9" s="6" customFormat="1" ht="135" spans="1:123">
      <c r="A9" s="90">
        <f>+SUBTOTAL(3,G$6:$G9)</f>
        <v>4</v>
      </c>
      <c r="B9" s="94" t="str">
        <f t="shared" si="10"/>
        <v>手续已办结已开工</v>
      </c>
      <c r="C9" s="95"/>
      <c r="D9" s="95"/>
      <c r="E9" s="95"/>
      <c r="F9" s="96" t="s">
        <v>103</v>
      </c>
      <c r="G9" s="94" t="s">
        <v>102</v>
      </c>
      <c r="H9" s="94" t="s">
        <v>104</v>
      </c>
      <c r="I9" s="94">
        <v>1</v>
      </c>
      <c r="J9" s="112" t="s">
        <v>141</v>
      </c>
      <c r="K9" s="113" t="s">
        <v>142</v>
      </c>
      <c r="L9" s="95">
        <v>1</v>
      </c>
      <c r="M9" s="94" t="s">
        <v>107</v>
      </c>
      <c r="N9" s="94" t="s">
        <v>108</v>
      </c>
      <c r="O9" s="94" t="s">
        <v>109</v>
      </c>
      <c r="P9" s="94" t="s">
        <v>110</v>
      </c>
      <c r="Q9" s="99"/>
      <c r="R9" s="101"/>
      <c r="S9" s="122" t="s">
        <v>143</v>
      </c>
      <c r="T9" s="122"/>
      <c r="U9" s="100" t="s">
        <v>144</v>
      </c>
      <c r="V9" s="100" t="s">
        <v>145</v>
      </c>
      <c r="W9" s="129" t="s">
        <v>146</v>
      </c>
      <c r="X9" s="136" t="s">
        <v>113</v>
      </c>
      <c r="Y9" s="136" t="s">
        <v>114</v>
      </c>
      <c r="Z9" s="122"/>
      <c r="AA9" s="100" t="s">
        <v>115</v>
      </c>
      <c r="AB9" s="96" t="s">
        <v>116</v>
      </c>
      <c r="AC9" s="111" t="s">
        <v>117</v>
      </c>
      <c r="AD9" s="100" t="s">
        <v>118</v>
      </c>
      <c r="AE9" s="96"/>
      <c r="AF9" s="145" t="s">
        <v>134</v>
      </c>
      <c r="AG9" s="96" t="s">
        <v>53</v>
      </c>
      <c r="AH9" s="96" t="s">
        <v>120</v>
      </c>
      <c r="AI9" s="96">
        <v>1</v>
      </c>
      <c r="AJ9" s="148">
        <v>8</v>
      </c>
      <c r="AK9" s="148">
        <v>0</v>
      </c>
      <c r="AL9" s="149">
        <v>0</v>
      </c>
      <c r="AM9" s="148">
        <v>1</v>
      </c>
      <c r="AN9" s="148">
        <v>2</v>
      </c>
      <c r="AO9" s="98">
        <v>0</v>
      </c>
      <c r="AP9" s="98">
        <f t="shared" si="11"/>
        <v>0.1851</v>
      </c>
      <c r="AQ9" s="98">
        <v>0.1</v>
      </c>
      <c r="AR9" s="125" t="s">
        <v>121</v>
      </c>
      <c r="AS9" s="117">
        <f t="shared" si="12"/>
        <v>1</v>
      </c>
      <c r="AT9" s="150"/>
      <c r="AU9" s="155">
        <v>202308</v>
      </c>
      <c r="AV9" s="150" t="s">
        <v>147</v>
      </c>
      <c r="AW9" s="173"/>
      <c r="AX9" s="98"/>
      <c r="AY9" s="98"/>
      <c r="AZ9" s="148"/>
      <c r="BA9" s="148"/>
      <c r="BB9" s="148"/>
      <c r="BC9" s="98">
        <v>0.7149</v>
      </c>
      <c r="BD9" s="172">
        <v>0.826</v>
      </c>
      <c r="BE9" s="197">
        <v>0.1</v>
      </c>
      <c r="BF9" s="198">
        <v>0.1</v>
      </c>
      <c r="BG9" s="194">
        <f t="shared" si="2"/>
        <v>0</v>
      </c>
      <c r="BH9" s="148">
        <v>0.1</v>
      </c>
      <c r="BI9" s="125" t="s">
        <v>121</v>
      </c>
      <c r="BJ9" s="117">
        <f t="shared" si="13"/>
        <v>1</v>
      </c>
      <c r="BK9" s="199" t="s">
        <v>122</v>
      </c>
      <c r="BL9" s="200"/>
      <c r="BM9" s="200"/>
      <c r="BN9" s="117">
        <v>1</v>
      </c>
      <c r="BO9" s="129" t="s">
        <v>148</v>
      </c>
      <c r="BP9" s="149">
        <f t="shared" ref="BP9:BP33" si="18">+BC9+BE9</f>
        <v>0.8149</v>
      </c>
      <c r="BQ9" s="228">
        <f t="shared" si="3"/>
        <v>0.8149</v>
      </c>
      <c r="BR9" s="228"/>
      <c r="BS9" s="205" t="s">
        <v>149</v>
      </c>
      <c r="BT9" s="112" t="s">
        <v>150</v>
      </c>
      <c r="BU9" s="112"/>
      <c r="BV9" s="112"/>
      <c r="BW9" s="127">
        <f t="shared" si="14"/>
        <v>0</v>
      </c>
      <c r="BX9" s="125" t="str">
        <f t="shared" si="15"/>
        <v>办结</v>
      </c>
      <c r="BY9" s="159"/>
      <c r="BZ9" s="96" t="s">
        <v>139</v>
      </c>
      <c r="CA9" s="99"/>
      <c r="CB9" s="199" t="s">
        <v>121</v>
      </c>
      <c r="CC9" s="199"/>
      <c r="CD9" s="199"/>
      <c r="CE9" s="95" t="s">
        <v>125</v>
      </c>
      <c r="CF9" s="95"/>
      <c r="CG9" s="199"/>
      <c r="CH9" s="199" t="s">
        <v>121</v>
      </c>
      <c r="CI9" s="199"/>
      <c r="CJ9" s="199"/>
      <c r="CK9" s="199"/>
      <c r="CL9" s="199" t="s">
        <v>125</v>
      </c>
      <c r="CM9" s="199"/>
      <c r="CN9" s="199"/>
      <c r="CO9" s="199"/>
      <c r="CP9" s="199" t="s">
        <v>121</v>
      </c>
      <c r="CQ9" s="95"/>
      <c r="CR9" s="199"/>
      <c r="CS9" s="199" t="s">
        <v>121</v>
      </c>
      <c r="CT9" s="95"/>
      <c r="CU9" s="199"/>
      <c r="CV9" s="199" t="s">
        <v>125</v>
      </c>
      <c r="CW9" s="199" t="s">
        <v>125</v>
      </c>
      <c r="CX9" s="95"/>
      <c r="CY9" s="199" t="s">
        <v>125</v>
      </c>
      <c r="CZ9" s="199"/>
      <c r="DA9" s="199"/>
      <c r="DB9" s="199" t="s">
        <v>125</v>
      </c>
      <c r="DC9" s="95"/>
      <c r="DD9" s="95" t="s">
        <v>125</v>
      </c>
      <c r="DE9" s="95"/>
      <c r="DF9" s="95" t="s">
        <v>125</v>
      </c>
      <c r="DG9" s="95"/>
      <c r="DH9" s="150"/>
      <c r="DI9" s="150"/>
      <c r="DJ9" s="150"/>
      <c r="DK9" s="150"/>
      <c r="DL9" s="150"/>
      <c r="DM9" s="148">
        <v>0.2</v>
      </c>
      <c r="DN9" s="148">
        <f t="shared" si="16"/>
        <v>-0.2</v>
      </c>
      <c r="DO9" s="148">
        <v>0.2</v>
      </c>
      <c r="DP9" s="150"/>
      <c r="DQ9" s="150"/>
      <c r="DR9" s="100" t="s">
        <v>151</v>
      </c>
      <c r="DS9" s="101">
        <v>18647889208</v>
      </c>
    </row>
    <row r="10" s="7" customFormat="1" ht="95.1" customHeight="1" spans="1:123">
      <c r="A10" s="90">
        <f>+SUBTOTAL(3,G$6:$G10)</f>
        <v>5</v>
      </c>
      <c r="B10" s="94" t="e">
        <f t="shared" si="10"/>
        <v>#N/A</v>
      </c>
      <c r="C10" s="95"/>
      <c r="D10" s="95"/>
      <c r="E10" s="95"/>
      <c r="F10" s="96" t="s">
        <v>103</v>
      </c>
      <c r="G10" s="94" t="s">
        <v>102</v>
      </c>
      <c r="H10" s="94" t="s">
        <v>104</v>
      </c>
      <c r="I10" s="94"/>
      <c r="J10" s="112" t="s">
        <v>152</v>
      </c>
      <c r="K10" s="111" t="s">
        <v>153</v>
      </c>
      <c r="L10" s="90">
        <v>1</v>
      </c>
      <c r="M10" s="94" t="s">
        <v>107</v>
      </c>
      <c r="N10" s="94" t="s">
        <v>108</v>
      </c>
      <c r="O10" s="94" t="s">
        <v>109</v>
      </c>
      <c r="P10" s="94" t="s">
        <v>110</v>
      </c>
      <c r="Q10" s="96" t="s">
        <v>121</v>
      </c>
      <c r="R10" s="96"/>
      <c r="S10" s="101"/>
      <c r="T10" s="101"/>
      <c r="U10" s="100" t="s">
        <v>154</v>
      </c>
      <c r="V10" s="100" t="s">
        <v>155</v>
      </c>
      <c r="W10" s="96"/>
      <c r="X10" s="100"/>
      <c r="Y10" s="101"/>
      <c r="Z10" s="101"/>
      <c r="AA10" s="100" t="s">
        <v>115</v>
      </c>
      <c r="AB10" s="96" t="s">
        <v>116</v>
      </c>
      <c r="AC10" s="96" t="s">
        <v>117</v>
      </c>
      <c r="AD10" s="100" t="s">
        <v>118</v>
      </c>
      <c r="AE10" s="96"/>
      <c r="AF10" s="129" t="s">
        <v>134</v>
      </c>
      <c r="AG10" s="96"/>
      <c r="AH10" s="96"/>
      <c r="AI10" s="96"/>
      <c r="AJ10" s="148">
        <v>1.5</v>
      </c>
      <c r="AK10" s="148"/>
      <c r="AL10" s="149"/>
      <c r="AM10" s="148">
        <v>0.45</v>
      </c>
      <c r="AN10" s="148">
        <v>1</v>
      </c>
      <c r="AO10" s="98">
        <v>0</v>
      </c>
      <c r="AP10" s="98">
        <f t="shared" si="11"/>
        <v>0.0451</v>
      </c>
      <c r="AQ10" s="98">
        <v>0</v>
      </c>
      <c r="AR10" s="125" t="s">
        <v>121</v>
      </c>
      <c r="AS10" s="117">
        <f t="shared" si="12"/>
        <v>1</v>
      </c>
      <c r="AT10" s="101"/>
      <c r="AU10" s="101">
        <v>202306</v>
      </c>
      <c r="AV10" s="156" t="s">
        <v>156</v>
      </c>
      <c r="AW10" s="99"/>
      <c r="AX10" s="98"/>
      <c r="AY10" s="98"/>
      <c r="AZ10" s="148"/>
      <c r="BA10" s="98">
        <v>0.4049</v>
      </c>
      <c r="BB10" s="98">
        <v>0.4049</v>
      </c>
      <c r="BC10" s="98">
        <v>0.4049</v>
      </c>
      <c r="BD10" s="172">
        <v>0.4049</v>
      </c>
      <c r="BE10" s="197">
        <f t="shared" si="17"/>
        <v>0</v>
      </c>
      <c r="BF10" s="201"/>
      <c r="BG10" s="194">
        <f t="shared" si="2"/>
        <v>0</v>
      </c>
      <c r="BH10" s="98">
        <v>0</v>
      </c>
      <c r="BI10" s="125" t="s">
        <v>137</v>
      </c>
      <c r="BJ10" s="117">
        <f t="shared" si="13"/>
        <v>1</v>
      </c>
      <c r="BK10" s="199" t="s">
        <v>122</v>
      </c>
      <c r="BL10" s="122"/>
      <c r="BM10" s="122"/>
      <c r="BN10" s="101"/>
      <c r="BO10" s="230">
        <v>45139</v>
      </c>
      <c r="BP10" s="149">
        <f t="shared" si="18"/>
        <v>0.4049</v>
      </c>
      <c r="BQ10" s="228">
        <f t="shared" si="3"/>
        <v>0.899777777777778</v>
      </c>
      <c r="BR10" s="228"/>
      <c r="BS10" s="122"/>
      <c r="BT10" s="112" t="s">
        <v>157</v>
      </c>
      <c r="BU10" s="112"/>
      <c r="BV10" s="112"/>
      <c r="BW10" s="127">
        <f t="shared" si="14"/>
        <v>0</v>
      </c>
      <c r="BX10" s="125" t="str">
        <f t="shared" si="15"/>
        <v>办结</v>
      </c>
      <c r="BY10" s="117"/>
      <c r="BZ10" s="117"/>
      <c r="CA10" s="117"/>
      <c r="CB10" s="95" t="s">
        <v>125</v>
      </c>
      <c r="CC10" s="95"/>
      <c r="CD10" s="95"/>
      <c r="CE10" s="95" t="s">
        <v>125</v>
      </c>
      <c r="CF10" s="95"/>
      <c r="CG10" s="95"/>
      <c r="CH10" s="95" t="s">
        <v>125</v>
      </c>
      <c r="CI10" s="95"/>
      <c r="CJ10" s="95"/>
      <c r="CK10" s="95"/>
      <c r="CL10" s="95" t="s">
        <v>125</v>
      </c>
      <c r="CM10" s="95"/>
      <c r="CN10" s="95"/>
      <c r="CO10" s="95"/>
      <c r="CP10" s="95" t="s">
        <v>125</v>
      </c>
      <c r="CQ10" s="95"/>
      <c r="CR10" s="95"/>
      <c r="CS10" s="95" t="s">
        <v>125</v>
      </c>
      <c r="CT10" s="199"/>
      <c r="CU10" s="199"/>
      <c r="CV10" s="95" t="s">
        <v>125</v>
      </c>
      <c r="CW10" s="95" t="s">
        <v>125</v>
      </c>
      <c r="CX10" s="95"/>
      <c r="CY10" s="95" t="s">
        <v>125</v>
      </c>
      <c r="CZ10" s="95"/>
      <c r="DA10" s="95"/>
      <c r="DB10" s="95" t="s">
        <v>125</v>
      </c>
      <c r="DC10" s="95"/>
      <c r="DD10" s="95" t="s">
        <v>125</v>
      </c>
      <c r="DE10" s="95"/>
      <c r="DF10" s="95" t="s">
        <v>125</v>
      </c>
      <c r="DG10" s="95"/>
      <c r="DH10" s="101"/>
      <c r="DI10" s="101"/>
      <c r="DJ10" s="101"/>
      <c r="DK10" s="101"/>
      <c r="DL10" s="101"/>
      <c r="DM10" s="148">
        <v>0.6</v>
      </c>
      <c r="DN10" s="148">
        <f t="shared" si="16"/>
        <v>-0.6</v>
      </c>
      <c r="DO10" s="148">
        <v>0.3</v>
      </c>
      <c r="DP10" s="101"/>
      <c r="DQ10" s="101"/>
      <c r="DR10" s="100" t="s">
        <v>158</v>
      </c>
      <c r="DS10" s="101">
        <v>13357666688</v>
      </c>
    </row>
    <row r="11" s="5" customFormat="1" ht="112.5" spans="1:123">
      <c r="A11" s="90">
        <f>+SUBTOTAL(3,G$6:$G11)</f>
        <v>6</v>
      </c>
      <c r="B11" s="94" t="str">
        <f t="shared" si="10"/>
        <v>手续已办结已开工</v>
      </c>
      <c r="C11" s="95" t="s">
        <v>102</v>
      </c>
      <c r="D11" s="95" t="s">
        <v>159</v>
      </c>
      <c r="E11" s="95">
        <v>51</v>
      </c>
      <c r="F11" s="96" t="s">
        <v>103</v>
      </c>
      <c r="G11" s="97" t="s">
        <v>102</v>
      </c>
      <c r="H11" s="94" t="s">
        <v>104</v>
      </c>
      <c r="I11" s="94">
        <v>1</v>
      </c>
      <c r="J11" s="114" t="s">
        <v>160</v>
      </c>
      <c r="K11" s="115" t="s">
        <v>161</v>
      </c>
      <c r="L11" s="90">
        <v>1</v>
      </c>
      <c r="M11" s="94" t="s">
        <v>107</v>
      </c>
      <c r="N11" s="94" t="s">
        <v>108</v>
      </c>
      <c r="O11" s="94" t="s">
        <v>109</v>
      </c>
      <c r="P11" s="94" t="s">
        <v>162</v>
      </c>
      <c r="Q11" s="96" t="s">
        <v>121</v>
      </c>
      <c r="R11" s="100" t="s">
        <v>163</v>
      </c>
      <c r="S11" s="122" t="s">
        <v>164</v>
      </c>
      <c r="T11" s="122"/>
      <c r="U11" s="111" t="s">
        <v>165</v>
      </c>
      <c r="V11" s="135" t="s">
        <v>166</v>
      </c>
      <c r="W11" s="100" t="s">
        <v>167</v>
      </c>
      <c r="X11" s="136" t="s">
        <v>113</v>
      </c>
      <c r="Y11" s="136" t="s">
        <v>114</v>
      </c>
      <c r="Z11" s="139"/>
      <c r="AA11" s="100" t="s">
        <v>115</v>
      </c>
      <c r="AB11" s="96" t="s">
        <v>116</v>
      </c>
      <c r="AC11" s="96" t="s">
        <v>117</v>
      </c>
      <c r="AD11" s="136" t="s">
        <v>118</v>
      </c>
      <c r="AE11" s="96"/>
      <c r="AF11" s="145" t="s">
        <v>134</v>
      </c>
      <c r="AG11" s="96"/>
      <c r="AH11" s="96" t="s">
        <v>168</v>
      </c>
      <c r="AI11" s="96">
        <v>1</v>
      </c>
      <c r="AJ11" s="148">
        <v>10</v>
      </c>
      <c r="AK11" s="148"/>
      <c r="AL11" s="149"/>
      <c r="AM11" s="148">
        <v>0.8</v>
      </c>
      <c r="AN11" s="148">
        <v>1</v>
      </c>
      <c r="AO11" s="98">
        <v>0.7</v>
      </c>
      <c r="AP11" s="98">
        <f t="shared" si="11"/>
        <v>0.4492</v>
      </c>
      <c r="AQ11" s="98">
        <v>0.1</v>
      </c>
      <c r="AR11" s="125" t="s">
        <v>121</v>
      </c>
      <c r="AS11" s="117">
        <f t="shared" si="12"/>
        <v>1</v>
      </c>
      <c r="AT11" s="157"/>
      <c r="AU11" s="155">
        <v>202306</v>
      </c>
      <c r="AV11" s="158" t="s">
        <v>169</v>
      </c>
      <c r="AW11" s="157"/>
      <c r="AX11" s="174"/>
      <c r="AY11" s="98"/>
      <c r="AZ11" s="148"/>
      <c r="BA11" s="98">
        <v>0.3008</v>
      </c>
      <c r="BB11" s="98">
        <v>0.3008</v>
      </c>
      <c r="BC11" s="98">
        <v>0.3008</v>
      </c>
      <c r="BD11" s="172">
        <v>0.6681</v>
      </c>
      <c r="BE11" s="197">
        <v>0.05</v>
      </c>
      <c r="BF11" s="201">
        <v>0.05</v>
      </c>
      <c r="BG11" s="194">
        <f t="shared" si="2"/>
        <v>0</v>
      </c>
      <c r="BH11" s="98">
        <v>0.1</v>
      </c>
      <c r="BI11" s="125" t="s">
        <v>121</v>
      </c>
      <c r="BJ11" s="117">
        <f t="shared" si="13"/>
        <v>1</v>
      </c>
      <c r="BK11" s="199" t="s">
        <v>122</v>
      </c>
      <c r="BL11" s="121"/>
      <c r="BM11" s="121"/>
      <c r="BN11" s="231"/>
      <c r="BO11" s="208" t="s">
        <v>148</v>
      </c>
      <c r="BP11" s="149">
        <f t="shared" si="18"/>
        <v>0.3508</v>
      </c>
      <c r="BQ11" s="228">
        <f t="shared" si="3"/>
        <v>0.4385</v>
      </c>
      <c r="BR11" s="228"/>
      <c r="BS11" s="200"/>
      <c r="BT11" s="112" t="s">
        <v>170</v>
      </c>
      <c r="BU11" s="237"/>
      <c r="BV11" s="260"/>
      <c r="BW11" s="127">
        <f t="shared" si="14"/>
        <v>0</v>
      </c>
      <c r="BX11" s="125" t="str">
        <f t="shared" si="15"/>
        <v>办结</v>
      </c>
      <c r="BY11" s="226"/>
      <c r="BZ11" s="117"/>
      <c r="CA11" s="117"/>
      <c r="CB11" s="95" t="s">
        <v>121</v>
      </c>
      <c r="CC11" s="95"/>
      <c r="CD11" s="95"/>
      <c r="CE11" s="95" t="s">
        <v>125</v>
      </c>
      <c r="CF11" s="95"/>
      <c r="CG11" s="95"/>
      <c r="CH11" s="95" t="s">
        <v>121</v>
      </c>
      <c r="CI11" s="95"/>
      <c r="CJ11" s="95"/>
      <c r="CK11" s="95"/>
      <c r="CL11" s="95" t="s">
        <v>121</v>
      </c>
      <c r="CM11" s="95"/>
      <c r="CN11" s="95"/>
      <c r="CO11" s="95"/>
      <c r="CP11" s="95" t="s">
        <v>121</v>
      </c>
      <c r="CQ11" s="95"/>
      <c r="CR11" s="95"/>
      <c r="CS11" s="199" t="s">
        <v>121</v>
      </c>
      <c r="CT11" s="199"/>
      <c r="CU11" s="199"/>
      <c r="CV11" s="95" t="s">
        <v>125</v>
      </c>
      <c r="CW11" s="95" t="s">
        <v>125</v>
      </c>
      <c r="CX11" s="95"/>
      <c r="CY11" s="95" t="s">
        <v>125</v>
      </c>
      <c r="CZ11" s="95"/>
      <c r="DA11" s="95"/>
      <c r="DB11" s="199" t="s">
        <v>125</v>
      </c>
      <c r="DC11" s="199"/>
      <c r="DD11" s="95" t="s">
        <v>125</v>
      </c>
      <c r="DE11" s="95"/>
      <c r="DF11" s="95"/>
      <c r="DG11" s="95"/>
      <c r="DH11" s="139"/>
      <c r="DI11" s="139"/>
      <c r="DJ11" s="139"/>
      <c r="DK11" s="139"/>
      <c r="DL11" s="139"/>
      <c r="DM11" s="148">
        <v>2.5</v>
      </c>
      <c r="DN11" s="148">
        <f t="shared" si="16"/>
        <v>-2.5</v>
      </c>
      <c r="DO11" s="148">
        <v>2.5</v>
      </c>
      <c r="DP11" s="139"/>
      <c r="DQ11" s="139"/>
      <c r="DR11" s="100" t="s">
        <v>171</v>
      </c>
      <c r="DS11" s="101">
        <v>13337074168</v>
      </c>
    </row>
    <row r="12" s="5" customFormat="1" ht="111.95" customHeight="1" spans="1:123">
      <c r="A12" s="90">
        <f>+SUBTOTAL(3,G$6:$G12)</f>
        <v>7</v>
      </c>
      <c r="B12" s="94" t="s">
        <v>127</v>
      </c>
      <c r="C12" s="95" t="s">
        <v>172</v>
      </c>
      <c r="D12" s="95" t="s">
        <v>173</v>
      </c>
      <c r="E12" s="95">
        <v>35</v>
      </c>
      <c r="F12" s="96" t="s">
        <v>103</v>
      </c>
      <c r="G12" s="97" t="s">
        <v>102</v>
      </c>
      <c r="H12" s="94" t="s">
        <v>104</v>
      </c>
      <c r="I12" s="94"/>
      <c r="J12" s="110" t="s">
        <v>174</v>
      </c>
      <c r="K12" s="111" t="s">
        <v>175</v>
      </c>
      <c r="L12" s="90">
        <v>1</v>
      </c>
      <c r="M12" s="94" t="s">
        <v>176</v>
      </c>
      <c r="N12" s="94"/>
      <c r="O12" s="94" t="s">
        <v>109</v>
      </c>
      <c r="P12" s="94" t="s">
        <v>162</v>
      </c>
      <c r="Q12" s="99"/>
      <c r="R12" s="101"/>
      <c r="S12" s="101" t="s">
        <v>177</v>
      </c>
      <c r="T12" s="101"/>
      <c r="U12" s="111" t="s">
        <v>178</v>
      </c>
      <c r="V12" s="135" t="s">
        <v>179</v>
      </c>
      <c r="W12" s="96" t="s">
        <v>180</v>
      </c>
      <c r="X12" s="136" t="s">
        <v>113</v>
      </c>
      <c r="Y12" s="136" t="s">
        <v>114</v>
      </c>
      <c r="Z12" s="139"/>
      <c r="AA12" s="100" t="s">
        <v>181</v>
      </c>
      <c r="AB12" s="96" t="s">
        <v>182</v>
      </c>
      <c r="AC12" s="96" t="s">
        <v>183</v>
      </c>
      <c r="AD12" s="136" t="s">
        <v>118</v>
      </c>
      <c r="AE12" s="96"/>
      <c r="AF12" s="145" t="s">
        <v>134</v>
      </c>
      <c r="AG12" s="96"/>
      <c r="AH12" s="96"/>
      <c r="AI12" s="96">
        <v>5</v>
      </c>
      <c r="AJ12" s="148">
        <v>1.4</v>
      </c>
      <c r="AK12" s="148">
        <v>0.2751</v>
      </c>
      <c r="AL12" s="149">
        <v>0.2751</v>
      </c>
      <c r="AM12" s="148">
        <v>0.54</v>
      </c>
      <c r="AN12" s="148">
        <v>0.54</v>
      </c>
      <c r="AO12" s="98">
        <v>0.3</v>
      </c>
      <c r="AP12" s="98">
        <f t="shared" si="11"/>
        <v>0.0959</v>
      </c>
      <c r="AQ12" s="98">
        <v>0.28</v>
      </c>
      <c r="AR12" s="125" t="s">
        <v>121</v>
      </c>
      <c r="AS12" s="117">
        <f t="shared" si="12"/>
        <v>1</v>
      </c>
      <c r="AT12" s="99" t="s">
        <v>184</v>
      </c>
      <c r="AU12" s="99" t="s">
        <v>185</v>
      </c>
      <c r="AV12" s="99" t="s">
        <v>186</v>
      </c>
      <c r="AW12" s="99">
        <v>0</v>
      </c>
      <c r="AX12" s="98"/>
      <c r="AY12" s="98">
        <v>0.1053</v>
      </c>
      <c r="AZ12" s="98">
        <v>0.1453</v>
      </c>
      <c r="BA12" s="98">
        <v>0.1759</v>
      </c>
      <c r="BB12" s="98">
        <v>0.1895</v>
      </c>
      <c r="BC12" s="98">
        <v>0.2121</v>
      </c>
      <c r="BD12" s="172">
        <v>0.2601</v>
      </c>
      <c r="BE12" s="197">
        <f t="shared" si="17"/>
        <v>0.232</v>
      </c>
      <c r="BF12" s="201">
        <v>0.01</v>
      </c>
      <c r="BG12" s="194">
        <f t="shared" si="2"/>
        <v>0.222</v>
      </c>
      <c r="BH12" s="98">
        <v>0.28</v>
      </c>
      <c r="BI12" s="125" t="s">
        <v>121</v>
      </c>
      <c r="BJ12" s="117">
        <f t="shared" si="13"/>
        <v>1</v>
      </c>
      <c r="BK12" s="199" t="s">
        <v>187</v>
      </c>
      <c r="BL12" s="121"/>
      <c r="BM12" s="121"/>
      <c r="BN12" s="117">
        <v>1</v>
      </c>
      <c r="BO12" s="208" t="s">
        <v>148</v>
      </c>
      <c r="BP12" s="149">
        <f t="shared" si="18"/>
        <v>0.4441</v>
      </c>
      <c r="BQ12" s="228">
        <f t="shared" si="3"/>
        <v>0.822407407407407</v>
      </c>
      <c r="BR12" s="228"/>
      <c r="BS12" s="205"/>
      <c r="BT12" s="112" t="s">
        <v>188</v>
      </c>
      <c r="BU12" s="237"/>
      <c r="BV12" s="260"/>
      <c r="BW12" s="127">
        <f t="shared" si="14"/>
        <v>0</v>
      </c>
      <c r="BX12" s="125" t="str">
        <f t="shared" si="15"/>
        <v>办结</v>
      </c>
      <c r="BY12" s="226"/>
      <c r="BZ12" s="117"/>
      <c r="CA12" s="117"/>
      <c r="CB12" s="95" t="s">
        <v>121</v>
      </c>
      <c r="CC12" s="95"/>
      <c r="CD12" s="95"/>
      <c r="CE12" s="95" t="s">
        <v>121</v>
      </c>
      <c r="CF12" s="95"/>
      <c r="CG12" s="95"/>
      <c r="CH12" s="95" t="s">
        <v>121</v>
      </c>
      <c r="CI12" s="95"/>
      <c r="CJ12" s="95"/>
      <c r="CK12" s="95"/>
      <c r="CL12" s="95" t="s">
        <v>121</v>
      </c>
      <c r="CM12" s="95"/>
      <c r="CN12" s="95"/>
      <c r="CO12" s="95"/>
      <c r="CP12" s="95" t="s">
        <v>121</v>
      </c>
      <c r="CQ12" s="95"/>
      <c r="CR12" s="95"/>
      <c r="CS12" s="95" t="s">
        <v>121</v>
      </c>
      <c r="CT12" s="95"/>
      <c r="CU12" s="95"/>
      <c r="CV12" s="95" t="s">
        <v>125</v>
      </c>
      <c r="CW12" s="95" t="s">
        <v>125</v>
      </c>
      <c r="CX12" s="95"/>
      <c r="CY12" s="95" t="s">
        <v>121</v>
      </c>
      <c r="CZ12" s="95"/>
      <c r="DA12" s="95"/>
      <c r="DB12" s="95" t="s">
        <v>121</v>
      </c>
      <c r="DC12" s="95"/>
      <c r="DD12" s="95" t="s">
        <v>121</v>
      </c>
      <c r="DE12" s="95"/>
      <c r="DF12" s="95"/>
      <c r="DG12" s="95"/>
      <c r="DH12" s="139"/>
      <c r="DI12" s="139"/>
      <c r="DJ12" s="139"/>
      <c r="DK12" s="139"/>
      <c r="DL12" s="139"/>
      <c r="DM12" s="148">
        <v>0.7</v>
      </c>
      <c r="DN12" s="148">
        <f t="shared" si="16"/>
        <v>-0.7</v>
      </c>
      <c r="DO12" s="148">
        <v>0.7</v>
      </c>
      <c r="DP12" s="139"/>
      <c r="DQ12" s="139"/>
      <c r="DR12" s="100" t="s">
        <v>189</v>
      </c>
      <c r="DS12" s="101">
        <v>15047730666</v>
      </c>
    </row>
    <row r="13" s="5" customFormat="1" ht="80.1" customHeight="1" spans="1:123">
      <c r="A13" s="90">
        <f>+SUBTOTAL(3,G$6:$G13)</f>
        <v>8</v>
      </c>
      <c r="B13" s="94" t="e">
        <f t="shared" ref="B13:B19" si="19">_xlfn.IFS(AND(BI13="否",BX13="办结"),"手续已办结未开工",AND(BI13="是",BX13="未办结"),"手续未办结已开工",AND(BI13="否",BX13="未办结"),"手续未办结未开工",AND(BI13="是",BX13="办结"),"手续已办结已开工")</f>
        <v>#N/A</v>
      </c>
      <c r="C13" s="98"/>
      <c r="D13" s="98"/>
      <c r="E13" s="98"/>
      <c r="F13" s="96" t="s">
        <v>103</v>
      </c>
      <c r="G13" s="97" t="s">
        <v>102</v>
      </c>
      <c r="H13" s="94" t="s">
        <v>104</v>
      </c>
      <c r="I13" s="94"/>
      <c r="J13" s="110" t="s">
        <v>190</v>
      </c>
      <c r="K13" s="111" t="s">
        <v>191</v>
      </c>
      <c r="L13" s="90">
        <v>1</v>
      </c>
      <c r="M13" s="94" t="s">
        <v>176</v>
      </c>
      <c r="N13" s="90"/>
      <c r="O13" s="94" t="s">
        <v>109</v>
      </c>
      <c r="P13" s="94" t="s">
        <v>110</v>
      </c>
      <c r="Q13" s="99"/>
      <c r="R13" s="100" t="s">
        <v>192</v>
      </c>
      <c r="S13" s="122" t="s">
        <v>193</v>
      </c>
      <c r="T13" s="122"/>
      <c r="U13" s="100" t="s">
        <v>194</v>
      </c>
      <c r="V13" s="135" t="s">
        <v>195</v>
      </c>
      <c r="W13" s="100" t="s">
        <v>195</v>
      </c>
      <c r="X13" s="136" t="s">
        <v>113</v>
      </c>
      <c r="Y13" s="136" t="s">
        <v>114</v>
      </c>
      <c r="Z13" s="139"/>
      <c r="AA13" s="100" t="s">
        <v>115</v>
      </c>
      <c r="AB13" s="96" t="s">
        <v>116</v>
      </c>
      <c r="AC13" s="96" t="s">
        <v>117</v>
      </c>
      <c r="AD13" s="136" t="s">
        <v>118</v>
      </c>
      <c r="AE13" s="96"/>
      <c r="AF13" s="145" t="s">
        <v>134</v>
      </c>
      <c r="AG13" s="96"/>
      <c r="AH13" s="96"/>
      <c r="AI13" s="96">
        <v>5</v>
      </c>
      <c r="AJ13" s="148">
        <v>3.79</v>
      </c>
      <c r="AK13" s="148">
        <v>3.65</v>
      </c>
      <c r="AL13" s="149">
        <v>0</v>
      </c>
      <c r="AM13" s="148">
        <v>0.8</v>
      </c>
      <c r="AN13" s="148">
        <v>0.8</v>
      </c>
      <c r="AO13" s="98">
        <v>0</v>
      </c>
      <c r="AP13" s="98">
        <f t="shared" si="11"/>
        <v>-0.0141999999999999</v>
      </c>
      <c r="AQ13" s="98">
        <v>0.08</v>
      </c>
      <c r="AR13" s="125" t="s">
        <v>121</v>
      </c>
      <c r="AS13" s="117">
        <f t="shared" si="12"/>
        <v>1</v>
      </c>
      <c r="AT13" s="99">
        <v>1</v>
      </c>
      <c r="AU13" s="96"/>
      <c r="AV13" s="99" t="s">
        <v>196</v>
      </c>
      <c r="AW13" s="99">
        <v>0.0921</v>
      </c>
      <c r="AX13" s="98">
        <v>0.2372</v>
      </c>
      <c r="AY13" s="98">
        <v>0.4326</v>
      </c>
      <c r="AZ13" s="98">
        <v>0.5492</v>
      </c>
      <c r="BA13" s="98">
        <v>0.6074</v>
      </c>
      <c r="BB13" s="98">
        <v>0.6196</v>
      </c>
      <c r="BC13" s="98">
        <v>0.7544</v>
      </c>
      <c r="BD13" s="172">
        <v>0.7746</v>
      </c>
      <c r="BE13" s="197">
        <f t="shared" si="17"/>
        <v>0.0598</v>
      </c>
      <c r="BF13" s="201">
        <v>0.02</v>
      </c>
      <c r="BG13" s="194">
        <f t="shared" si="2"/>
        <v>0.0398</v>
      </c>
      <c r="BH13" s="98">
        <v>0.08</v>
      </c>
      <c r="BI13" s="125" t="s">
        <v>137</v>
      </c>
      <c r="BJ13" s="117">
        <f t="shared" si="13"/>
        <v>1</v>
      </c>
      <c r="BK13" s="199" t="s">
        <v>187</v>
      </c>
      <c r="BL13" s="121"/>
      <c r="BM13" s="121"/>
      <c r="BN13" s="117">
        <v>1</v>
      </c>
      <c r="BO13" s="208" t="s">
        <v>148</v>
      </c>
      <c r="BP13" s="149">
        <f t="shared" si="18"/>
        <v>0.8142</v>
      </c>
      <c r="BQ13" s="228">
        <f t="shared" si="3"/>
        <v>1.01775</v>
      </c>
      <c r="BR13" s="228"/>
      <c r="BS13" s="205"/>
      <c r="BT13" s="112" t="s">
        <v>197</v>
      </c>
      <c r="BU13" s="237"/>
      <c r="BV13" s="260"/>
      <c r="BW13" s="127">
        <f t="shared" si="14"/>
        <v>0</v>
      </c>
      <c r="BX13" s="125" t="str">
        <f t="shared" si="15"/>
        <v>办结</v>
      </c>
      <c r="BY13" s="226"/>
      <c r="BZ13" s="117"/>
      <c r="CA13" s="117"/>
      <c r="CB13" s="95" t="s">
        <v>121</v>
      </c>
      <c r="CC13" s="95"/>
      <c r="CD13" s="95"/>
      <c r="CE13" s="95" t="s">
        <v>125</v>
      </c>
      <c r="CF13" s="95"/>
      <c r="CG13" s="95"/>
      <c r="CH13" s="95" t="s">
        <v>121</v>
      </c>
      <c r="CI13" s="95"/>
      <c r="CJ13" s="95"/>
      <c r="CK13" s="95"/>
      <c r="CL13" s="95" t="s">
        <v>121</v>
      </c>
      <c r="CM13" s="95"/>
      <c r="CN13" s="95"/>
      <c r="CO13" s="95"/>
      <c r="CP13" s="95" t="s">
        <v>121</v>
      </c>
      <c r="CQ13" s="95"/>
      <c r="CR13" s="95"/>
      <c r="CS13" s="95" t="s">
        <v>121</v>
      </c>
      <c r="CT13" s="95"/>
      <c r="CU13" s="95"/>
      <c r="CV13" s="95" t="s">
        <v>121</v>
      </c>
      <c r="CW13" s="95" t="s">
        <v>121</v>
      </c>
      <c r="CX13" s="95"/>
      <c r="CY13" s="95" t="s">
        <v>125</v>
      </c>
      <c r="CZ13" s="95"/>
      <c r="DA13" s="95"/>
      <c r="DB13" s="95" t="s">
        <v>125</v>
      </c>
      <c r="DC13" s="95"/>
      <c r="DD13" s="95" t="s">
        <v>121</v>
      </c>
      <c r="DE13" s="95"/>
      <c r="DF13" s="95"/>
      <c r="DG13" s="95"/>
      <c r="DH13" s="139"/>
      <c r="DI13" s="139"/>
      <c r="DJ13" s="139"/>
      <c r="DK13" s="139"/>
      <c r="DL13" s="139"/>
      <c r="DM13" s="148">
        <v>0.8</v>
      </c>
      <c r="DN13" s="148">
        <f t="shared" si="16"/>
        <v>-0.8</v>
      </c>
      <c r="DO13" s="148">
        <v>0.8</v>
      </c>
      <c r="DP13" s="139"/>
      <c r="DQ13" s="139"/>
      <c r="DR13" s="100" t="s">
        <v>198</v>
      </c>
      <c r="DS13" s="101">
        <v>18202933333</v>
      </c>
    </row>
    <row r="14" s="5" customFormat="1" ht="227.1" customHeight="1" spans="1:123">
      <c r="A14" s="90">
        <f>+SUBTOTAL(3,G$6:$G14)</f>
        <v>9</v>
      </c>
      <c r="B14" s="94" t="e">
        <f t="shared" si="19"/>
        <v>#N/A</v>
      </c>
      <c r="C14" s="98" t="s">
        <v>199</v>
      </c>
      <c r="D14" s="98" t="s">
        <v>200</v>
      </c>
      <c r="E14" s="98">
        <v>7</v>
      </c>
      <c r="F14" s="96" t="s">
        <v>103</v>
      </c>
      <c r="G14" s="97" t="s">
        <v>102</v>
      </c>
      <c r="H14" s="94" t="s">
        <v>104</v>
      </c>
      <c r="I14" s="94"/>
      <c r="J14" s="110" t="s">
        <v>201</v>
      </c>
      <c r="K14" s="111" t="s">
        <v>202</v>
      </c>
      <c r="L14" s="90">
        <v>1</v>
      </c>
      <c r="M14" s="94" t="s">
        <v>176</v>
      </c>
      <c r="N14" s="94" t="s">
        <v>108</v>
      </c>
      <c r="O14" s="94" t="s">
        <v>109</v>
      </c>
      <c r="P14" s="94" t="s">
        <v>162</v>
      </c>
      <c r="Q14" s="96" t="s">
        <v>121</v>
      </c>
      <c r="R14" s="100" t="s">
        <v>203</v>
      </c>
      <c r="S14" s="122" t="s">
        <v>204</v>
      </c>
      <c r="T14" s="122"/>
      <c r="U14" s="100" t="s">
        <v>205</v>
      </c>
      <c r="V14" s="135" t="s">
        <v>206</v>
      </c>
      <c r="W14" s="100" t="s">
        <v>207</v>
      </c>
      <c r="X14" s="136" t="s">
        <v>113</v>
      </c>
      <c r="Y14" s="136" t="s">
        <v>114</v>
      </c>
      <c r="Z14" s="139"/>
      <c r="AA14" s="100" t="s">
        <v>115</v>
      </c>
      <c r="AB14" s="96" t="s">
        <v>116</v>
      </c>
      <c r="AC14" s="96" t="s">
        <v>117</v>
      </c>
      <c r="AD14" s="136" t="s">
        <v>118</v>
      </c>
      <c r="AE14" s="96"/>
      <c r="AF14" s="145" t="s">
        <v>134</v>
      </c>
      <c r="AG14" s="96"/>
      <c r="AH14" s="96"/>
      <c r="AI14" s="96">
        <v>5</v>
      </c>
      <c r="AJ14" s="148">
        <v>18</v>
      </c>
      <c r="AK14" s="148">
        <v>2.4018</v>
      </c>
      <c r="AL14" s="149">
        <v>1.4171</v>
      </c>
      <c r="AM14" s="148">
        <v>1</v>
      </c>
      <c r="AN14" s="148">
        <v>1.2</v>
      </c>
      <c r="AO14" s="98">
        <v>0.3</v>
      </c>
      <c r="AP14" s="98">
        <f t="shared" si="11"/>
        <v>0.0475999999999999</v>
      </c>
      <c r="AQ14" s="98">
        <v>0.08</v>
      </c>
      <c r="AR14" s="125" t="s">
        <v>121</v>
      </c>
      <c r="AS14" s="117">
        <f t="shared" si="12"/>
        <v>1</v>
      </c>
      <c r="AT14" s="99" t="s">
        <v>208</v>
      </c>
      <c r="AU14" s="99" t="s">
        <v>209</v>
      </c>
      <c r="AV14" s="99" t="s">
        <v>210</v>
      </c>
      <c r="AW14" s="99"/>
      <c r="AX14" s="98">
        <v>0.5555</v>
      </c>
      <c r="AY14" s="98">
        <v>0.6539</v>
      </c>
      <c r="AZ14" s="98">
        <v>0.7516</v>
      </c>
      <c r="BA14" s="98">
        <v>0.8388</v>
      </c>
      <c r="BB14" s="98">
        <v>0.8874</v>
      </c>
      <c r="BC14" s="98">
        <v>0.9119</v>
      </c>
      <c r="BD14" s="172">
        <v>0.9514</v>
      </c>
      <c r="BE14" s="197">
        <f t="shared" si="17"/>
        <v>0.0405</v>
      </c>
      <c r="BF14" s="201">
        <v>0.02</v>
      </c>
      <c r="BG14" s="194">
        <f t="shared" si="2"/>
        <v>0.0205</v>
      </c>
      <c r="BH14" s="98">
        <v>0.08</v>
      </c>
      <c r="BI14" s="125" t="s">
        <v>137</v>
      </c>
      <c r="BJ14" s="117">
        <f t="shared" si="13"/>
        <v>1</v>
      </c>
      <c r="BK14" s="199" t="s">
        <v>187</v>
      </c>
      <c r="BL14" s="118" t="s">
        <v>211</v>
      </c>
      <c r="BM14" s="118" t="s">
        <v>212</v>
      </c>
      <c r="BN14" s="117">
        <v>2</v>
      </c>
      <c r="BO14" s="208" t="s">
        <v>148</v>
      </c>
      <c r="BP14" s="149">
        <f t="shared" si="18"/>
        <v>0.9524</v>
      </c>
      <c r="BQ14" s="228">
        <f t="shared" si="3"/>
        <v>0.9524</v>
      </c>
      <c r="BR14" s="228"/>
      <c r="BS14" s="205"/>
      <c r="BT14" s="112" t="s">
        <v>213</v>
      </c>
      <c r="BU14" s="112"/>
      <c r="BV14" s="261"/>
      <c r="BW14" s="127">
        <f t="shared" si="14"/>
        <v>0</v>
      </c>
      <c r="BX14" s="125" t="str">
        <f t="shared" si="15"/>
        <v>办结</v>
      </c>
      <c r="BY14" s="226"/>
      <c r="BZ14" s="117"/>
      <c r="CA14" s="117"/>
      <c r="CB14" s="95" t="s">
        <v>121</v>
      </c>
      <c r="CC14" s="95"/>
      <c r="CD14" s="95"/>
      <c r="CE14" s="95" t="s">
        <v>125</v>
      </c>
      <c r="CF14" s="95"/>
      <c r="CG14" s="95"/>
      <c r="CH14" s="95" t="s">
        <v>121</v>
      </c>
      <c r="CI14" s="95"/>
      <c r="CJ14" s="95"/>
      <c r="CK14" s="95"/>
      <c r="CL14" s="95" t="s">
        <v>121</v>
      </c>
      <c r="CM14" s="95"/>
      <c r="CN14" s="95"/>
      <c r="CO14" s="95"/>
      <c r="CP14" s="95" t="s">
        <v>121</v>
      </c>
      <c r="CQ14" s="95"/>
      <c r="CR14" s="95"/>
      <c r="CS14" s="95" t="s">
        <v>121</v>
      </c>
      <c r="CT14" s="95"/>
      <c r="CU14" s="95"/>
      <c r="CV14" s="95" t="s">
        <v>121</v>
      </c>
      <c r="CW14" s="95" t="s">
        <v>121</v>
      </c>
      <c r="CX14" s="95"/>
      <c r="CY14" s="95" t="s">
        <v>125</v>
      </c>
      <c r="CZ14" s="95"/>
      <c r="DA14" s="95"/>
      <c r="DB14" s="95" t="s">
        <v>125</v>
      </c>
      <c r="DC14" s="95"/>
      <c r="DD14" s="95" t="s">
        <v>121</v>
      </c>
      <c r="DE14" s="95"/>
      <c r="DF14" s="95"/>
      <c r="DG14" s="95"/>
      <c r="DH14" s="139"/>
      <c r="DI14" s="139"/>
      <c r="DJ14" s="139"/>
      <c r="DK14" s="139"/>
      <c r="DL14" s="139"/>
      <c r="DM14" s="148">
        <v>3</v>
      </c>
      <c r="DN14" s="148">
        <f t="shared" si="16"/>
        <v>-3</v>
      </c>
      <c r="DO14" s="148">
        <v>3</v>
      </c>
      <c r="DP14" s="139"/>
      <c r="DQ14" s="139"/>
      <c r="DR14" s="100" t="s">
        <v>214</v>
      </c>
      <c r="DS14" s="101">
        <v>13789442133</v>
      </c>
    </row>
    <row r="15" s="5" customFormat="1" ht="80.1" customHeight="1" spans="1:123">
      <c r="A15" s="90">
        <f>+SUBTOTAL(3,G$6:$G15)</f>
        <v>10</v>
      </c>
      <c r="B15" s="94" t="e">
        <f t="shared" si="19"/>
        <v>#N/A</v>
      </c>
      <c r="C15" s="98"/>
      <c r="D15" s="98"/>
      <c r="E15" s="98"/>
      <c r="F15" s="96" t="s">
        <v>103</v>
      </c>
      <c r="G15" s="97" t="s">
        <v>102</v>
      </c>
      <c r="H15" s="94" t="s">
        <v>104</v>
      </c>
      <c r="I15" s="94"/>
      <c r="J15" s="110" t="s">
        <v>215</v>
      </c>
      <c r="K15" s="116" t="s">
        <v>216</v>
      </c>
      <c r="L15" s="90">
        <v>1</v>
      </c>
      <c r="M15" s="94" t="s">
        <v>176</v>
      </c>
      <c r="N15" s="90"/>
      <c r="O15" s="94" t="s">
        <v>109</v>
      </c>
      <c r="P15" s="94" t="s">
        <v>110</v>
      </c>
      <c r="Q15" s="96" t="s">
        <v>217</v>
      </c>
      <c r="R15" s="101"/>
      <c r="S15" s="122" t="s">
        <v>218</v>
      </c>
      <c r="T15" s="122"/>
      <c r="U15" s="100" t="s">
        <v>219</v>
      </c>
      <c r="V15" s="135" t="s">
        <v>195</v>
      </c>
      <c r="W15" s="96" t="s">
        <v>220</v>
      </c>
      <c r="X15" s="136" t="s">
        <v>113</v>
      </c>
      <c r="Y15" s="136" t="s">
        <v>114</v>
      </c>
      <c r="Z15" s="139"/>
      <c r="AA15" s="100" t="s">
        <v>115</v>
      </c>
      <c r="AB15" s="96" t="s">
        <v>116</v>
      </c>
      <c r="AC15" s="96" t="s">
        <v>117</v>
      </c>
      <c r="AD15" s="136" t="s">
        <v>118</v>
      </c>
      <c r="AE15" s="96"/>
      <c r="AF15" s="145" t="s">
        <v>134</v>
      </c>
      <c r="AG15" s="96"/>
      <c r="AH15" s="96"/>
      <c r="AI15" s="96">
        <v>5</v>
      </c>
      <c r="AJ15" s="148">
        <v>2.3</v>
      </c>
      <c r="AK15" s="148">
        <v>0.5721</v>
      </c>
      <c r="AL15" s="149">
        <v>0.3964</v>
      </c>
      <c r="AM15" s="148">
        <v>0.35</v>
      </c>
      <c r="AN15" s="148">
        <v>0.7</v>
      </c>
      <c r="AO15" s="98">
        <v>0.15</v>
      </c>
      <c r="AP15" s="98">
        <f t="shared" si="11"/>
        <v>-0.0278</v>
      </c>
      <c r="AQ15" s="98">
        <v>0.08</v>
      </c>
      <c r="AR15" s="125" t="s">
        <v>121</v>
      </c>
      <c r="AS15" s="117">
        <f t="shared" si="12"/>
        <v>1</v>
      </c>
      <c r="AT15" s="99" t="s">
        <v>208</v>
      </c>
      <c r="AU15" s="99" t="s">
        <v>221</v>
      </c>
      <c r="AV15" s="99" t="s">
        <v>222</v>
      </c>
      <c r="AW15" s="99">
        <v>0.0849</v>
      </c>
      <c r="AX15" s="98">
        <v>0.1355</v>
      </c>
      <c r="AY15" s="98">
        <v>0.2418</v>
      </c>
      <c r="AZ15" s="98">
        <v>0.264</v>
      </c>
      <c r="BA15" s="98">
        <v>0.2745</v>
      </c>
      <c r="BB15" s="98">
        <v>0.2863</v>
      </c>
      <c r="BC15" s="98">
        <v>0.3085</v>
      </c>
      <c r="BD15" s="172">
        <v>0.3192</v>
      </c>
      <c r="BE15" s="197">
        <f t="shared" si="17"/>
        <v>0.0693</v>
      </c>
      <c r="BF15" s="201">
        <v>0.01</v>
      </c>
      <c r="BG15" s="194">
        <f t="shared" si="2"/>
        <v>0.0593</v>
      </c>
      <c r="BH15" s="98">
        <v>0.08</v>
      </c>
      <c r="BI15" s="125" t="s">
        <v>137</v>
      </c>
      <c r="BJ15" s="117">
        <f t="shared" si="13"/>
        <v>1</v>
      </c>
      <c r="BK15" s="199" t="s">
        <v>187</v>
      </c>
      <c r="BL15" s="121"/>
      <c r="BM15" s="121"/>
      <c r="BN15" s="117">
        <v>1</v>
      </c>
      <c r="BO15" s="208" t="s">
        <v>148</v>
      </c>
      <c r="BP15" s="149">
        <f t="shared" si="18"/>
        <v>0.3778</v>
      </c>
      <c r="BQ15" s="228">
        <f t="shared" si="3"/>
        <v>1.07942857142857</v>
      </c>
      <c r="BR15" s="228"/>
      <c r="BS15" s="200"/>
      <c r="BT15" s="112" t="s">
        <v>223</v>
      </c>
      <c r="BU15" s="112"/>
      <c r="BV15" s="260"/>
      <c r="BW15" s="127">
        <f t="shared" si="14"/>
        <v>0</v>
      </c>
      <c r="BX15" s="125" t="str">
        <f t="shared" si="15"/>
        <v>办结</v>
      </c>
      <c r="BY15" s="226"/>
      <c r="BZ15" s="117"/>
      <c r="CA15" s="117"/>
      <c r="CB15" s="95" t="s">
        <v>121</v>
      </c>
      <c r="CC15" s="95"/>
      <c r="CD15" s="95"/>
      <c r="CE15" s="95" t="s">
        <v>125</v>
      </c>
      <c r="CF15" s="95"/>
      <c r="CG15" s="95"/>
      <c r="CH15" s="95" t="s">
        <v>121</v>
      </c>
      <c r="CI15" s="95"/>
      <c r="CJ15" s="95"/>
      <c r="CK15" s="95"/>
      <c r="CL15" s="95" t="s">
        <v>121</v>
      </c>
      <c r="CM15" s="95"/>
      <c r="CN15" s="95"/>
      <c r="CO15" s="95"/>
      <c r="CP15" s="95" t="s">
        <v>121</v>
      </c>
      <c r="CQ15" s="95"/>
      <c r="CR15" s="95"/>
      <c r="CS15" s="95" t="s">
        <v>121</v>
      </c>
      <c r="CT15" s="95"/>
      <c r="CU15" s="95"/>
      <c r="CV15" s="95" t="s">
        <v>125</v>
      </c>
      <c r="CW15" s="95" t="s">
        <v>125</v>
      </c>
      <c r="CX15" s="95"/>
      <c r="CY15" s="95" t="s">
        <v>125</v>
      </c>
      <c r="CZ15" s="95"/>
      <c r="DA15" s="95"/>
      <c r="DB15" s="95" t="s">
        <v>125</v>
      </c>
      <c r="DC15" s="95"/>
      <c r="DD15" s="95" t="s">
        <v>121</v>
      </c>
      <c r="DE15" s="95"/>
      <c r="DF15" s="95"/>
      <c r="DG15" s="95"/>
      <c r="DH15" s="139"/>
      <c r="DI15" s="139"/>
      <c r="DJ15" s="139"/>
      <c r="DK15" s="139"/>
      <c r="DL15" s="139"/>
      <c r="DM15" s="148">
        <v>0.7</v>
      </c>
      <c r="DN15" s="148">
        <f t="shared" si="16"/>
        <v>-0.7</v>
      </c>
      <c r="DO15" s="148">
        <v>0.7</v>
      </c>
      <c r="DP15" s="139"/>
      <c r="DQ15" s="139"/>
      <c r="DR15" s="96" t="s">
        <v>224</v>
      </c>
      <c r="DS15" s="99">
        <v>15354812777</v>
      </c>
    </row>
    <row r="16" s="5" customFormat="1" ht="110.1" customHeight="1" spans="1:123">
      <c r="A16" s="90">
        <f>+SUBTOTAL(3,G$6:$G16)</f>
        <v>11</v>
      </c>
      <c r="B16" s="94" t="str">
        <f t="shared" si="19"/>
        <v>手续已办结未开工</v>
      </c>
      <c r="C16" s="95"/>
      <c r="D16" s="95"/>
      <c r="E16" s="95"/>
      <c r="F16" s="96"/>
      <c r="G16" s="97" t="s">
        <v>102</v>
      </c>
      <c r="H16" s="94" t="s">
        <v>104</v>
      </c>
      <c r="I16" s="94"/>
      <c r="J16" s="110" t="s">
        <v>225</v>
      </c>
      <c r="K16" s="111" t="s">
        <v>226</v>
      </c>
      <c r="L16" s="90">
        <v>1</v>
      </c>
      <c r="M16" s="94" t="s">
        <v>227</v>
      </c>
      <c r="N16" s="94"/>
      <c r="O16" s="94"/>
      <c r="P16" s="94"/>
      <c r="Q16" s="99"/>
      <c r="R16" s="99"/>
      <c r="S16" s="122" t="s">
        <v>228</v>
      </c>
      <c r="T16" s="122"/>
      <c r="U16" s="100" t="s">
        <v>229</v>
      </c>
      <c r="V16" s="135" t="s">
        <v>166</v>
      </c>
      <c r="W16" s="100" t="s">
        <v>230</v>
      </c>
      <c r="X16" s="136" t="s">
        <v>113</v>
      </c>
      <c r="Y16" s="136" t="s">
        <v>114</v>
      </c>
      <c r="Z16" s="139"/>
      <c r="AA16" s="100" t="s">
        <v>115</v>
      </c>
      <c r="AB16" s="96" t="s">
        <v>116</v>
      </c>
      <c r="AC16" s="96" t="s">
        <v>117</v>
      </c>
      <c r="AD16" s="136" t="s">
        <v>118</v>
      </c>
      <c r="AE16" s="96"/>
      <c r="AF16" s="145" t="s">
        <v>134</v>
      </c>
      <c r="AG16" s="96" t="s">
        <v>53</v>
      </c>
      <c r="AH16" s="96">
        <v>4</v>
      </c>
      <c r="AI16" s="96"/>
      <c r="AJ16" s="148">
        <v>1.9</v>
      </c>
      <c r="AK16" s="148">
        <v>0</v>
      </c>
      <c r="AL16" s="149">
        <v>0</v>
      </c>
      <c r="AM16" s="148"/>
      <c r="AN16" s="148"/>
      <c r="AO16" s="98">
        <v>0</v>
      </c>
      <c r="AP16" s="98">
        <f t="shared" si="11"/>
        <v>0</v>
      </c>
      <c r="AQ16" s="98"/>
      <c r="AR16" s="125" t="s">
        <v>231</v>
      </c>
      <c r="AS16" s="117">
        <f t="shared" si="12"/>
        <v>0</v>
      </c>
      <c r="AT16" s="149"/>
      <c r="AU16" s="149"/>
      <c r="AV16" s="149"/>
      <c r="AW16" s="99"/>
      <c r="AX16" s="98"/>
      <c r="AY16" s="98"/>
      <c r="AZ16" s="148"/>
      <c r="BA16" s="148"/>
      <c r="BB16" s="148"/>
      <c r="BC16" s="148"/>
      <c r="BD16" s="175"/>
      <c r="BE16" s="197">
        <f t="shared" si="17"/>
        <v>0</v>
      </c>
      <c r="BF16" s="198"/>
      <c r="BG16" s="194">
        <f t="shared" si="2"/>
        <v>0</v>
      </c>
      <c r="BH16" s="148"/>
      <c r="BI16" s="125" t="s">
        <v>231</v>
      </c>
      <c r="BJ16" s="117">
        <f t="shared" si="13"/>
        <v>0</v>
      </c>
      <c r="BK16" s="202">
        <v>45078</v>
      </c>
      <c r="BL16" s="200"/>
      <c r="BM16" s="200"/>
      <c r="BN16" s="117"/>
      <c r="BO16" s="208" t="s">
        <v>148</v>
      </c>
      <c r="BP16" s="149">
        <f t="shared" si="18"/>
        <v>0</v>
      </c>
      <c r="BQ16" s="228" t="e">
        <f t="shared" si="3"/>
        <v>#DIV/0!</v>
      </c>
      <c r="BR16" s="228"/>
      <c r="BS16" s="232" t="s">
        <v>232</v>
      </c>
      <c r="BT16" s="232" t="s">
        <v>232</v>
      </c>
      <c r="BU16" s="112"/>
      <c r="BV16" s="112"/>
      <c r="BW16" s="127">
        <v>0</v>
      </c>
      <c r="BX16" s="125" t="s">
        <v>91</v>
      </c>
      <c r="BY16" s="124"/>
      <c r="BZ16" s="117"/>
      <c r="CA16" s="117"/>
      <c r="CB16" s="95" t="s">
        <v>121</v>
      </c>
      <c r="CC16" s="95"/>
      <c r="CD16" s="95"/>
      <c r="CE16" s="95" t="s">
        <v>125</v>
      </c>
      <c r="CF16" s="95"/>
      <c r="CG16" s="199"/>
      <c r="CH16" s="95" t="s">
        <v>121</v>
      </c>
      <c r="CI16" s="95"/>
      <c r="CJ16" s="199"/>
      <c r="CK16" s="199"/>
      <c r="CL16" s="95" t="s">
        <v>121</v>
      </c>
      <c r="CM16" s="95"/>
      <c r="CN16" s="95"/>
      <c r="CO16" s="95" t="s">
        <v>233</v>
      </c>
      <c r="CP16" s="199" t="s">
        <v>121</v>
      </c>
      <c r="CQ16" s="199"/>
      <c r="CR16" s="199"/>
      <c r="CS16" s="95" t="s">
        <v>121</v>
      </c>
      <c r="CT16" s="199"/>
      <c r="CU16" s="199"/>
      <c r="CV16" s="95" t="s">
        <v>125</v>
      </c>
      <c r="CW16" s="95" t="s">
        <v>125</v>
      </c>
      <c r="CX16" s="125"/>
      <c r="CY16" s="95" t="s">
        <v>125</v>
      </c>
      <c r="CZ16" s="95"/>
      <c r="DA16" s="95"/>
      <c r="DB16" s="95" t="s">
        <v>125</v>
      </c>
      <c r="DC16" s="95"/>
      <c r="DD16" s="95" t="s">
        <v>125</v>
      </c>
      <c r="DE16" s="95"/>
      <c r="DF16" s="95" t="s">
        <v>125</v>
      </c>
      <c r="DG16" s="95"/>
      <c r="DH16" s="139"/>
      <c r="DI16" s="139"/>
      <c r="DJ16" s="139"/>
      <c r="DK16" s="139"/>
      <c r="DL16" s="139"/>
      <c r="DM16" s="148"/>
      <c r="DN16" s="148">
        <f t="shared" si="16"/>
        <v>0</v>
      </c>
      <c r="DO16" s="148">
        <v>1</v>
      </c>
      <c r="DP16" s="139"/>
      <c r="DQ16" s="139"/>
      <c r="DR16" s="100" t="s">
        <v>234</v>
      </c>
      <c r="DS16" s="101">
        <v>13947701589</v>
      </c>
    </row>
    <row r="17" s="5" customFormat="1" ht="80.1" customHeight="1" spans="1:123">
      <c r="A17" s="90">
        <f>+SUBTOTAL(3,G$6:$G17)</f>
        <v>12</v>
      </c>
      <c r="B17" s="94" t="str">
        <f t="shared" si="19"/>
        <v>手续已办结已开工</v>
      </c>
      <c r="C17" s="95"/>
      <c r="D17" s="95"/>
      <c r="E17" s="95"/>
      <c r="F17" s="96"/>
      <c r="G17" s="97" t="s">
        <v>102</v>
      </c>
      <c r="H17" s="94" t="s">
        <v>104</v>
      </c>
      <c r="I17" s="94"/>
      <c r="J17" s="110" t="s">
        <v>235</v>
      </c>
      <c r="K17" s="111" t="s">
        <v>236</v>
      </c>
      <c r="L17" s="90">
        <v>1</v>
      </c>
      <c r="M17" s="94" t="s">
        <v>227</v>
      </c>
      <c r="N17" s="94"/>
      <c r="O17" s="94"/>
      <c r="P17" s="94"/>
      <c r="Q17" s="99"/>
      <c r="R17" s="99"/>
      <c r="S17" s="101" t="s">
        <v>237</v>
      </c>
      <c r="T17" s="101"/>
      <c r="U17" s="100" t="s">
        <v>238</v>
      </c>
      <c r="V17" s="135" t="s">
        <v>195</v>
      </c>
      <c r="W17" s="100" t="s">
        <v>239</v>
      </c>
      <c r="X17" s="136" t="s">
        <v>113</v>
      </c>
      <c r="Y17" s="136" t="s">
        <v>114</v>
      </c>
      <c r="Z17" s="139"/>
      <c r="AA17" s="100" t="s">
        <v>115</v>
      </c>
      <c r="AB17" s="96" t="s">
        <v>116</v>
      </c>
      <c r="AC17" s="96" t="s">
        <v>117</v>
      </c>
      <c r="AD17" s="100" t="s">
        <v>118</v>
      </c>
      <c r="AE17" s="96"/>
      <c r="AF17" s="145" t="s">
        <v>134</v>
      </c>
      <c r="AG17" s="96" t="s">
        <v>53</v>
      </c>
      <c r="AH17" s="96">
        <v>4</v>
      </c>
      <c r="AI17" s="96"/>
      <c r="AJ17" s="148">
        <v>1</v>
      </c>
      <c r="AK17" s="148">
        <v>0</v>
      </c>
      <c r="AL17" s="149">
        <v>0</v>
      </c>
      <c r="AM17" s="148"/>
      <c r="AN17" s="148"/>
      <c r="AO17" s="98">
        <v>0</v>
      </c>
      <c r="AP17" s="98">
        <f t="shared" si="11"/>
        <v>0</v>
      </c>
      <c r="AQ17" s="98"/>
      <c r="AR17" s="125" t="s">
        <v>231</v>
      </c>
      <c r="AS17" s="117">
        <f t="shared" si="12"/>
        <v>0</v>
      </c>
      <c r="AT17" s="149"/>
      <c r="AU17" s="149"/>
      <c r="AV17" s="149"/>
      <c r="AW17" s="99"/>
      <c r="AX17" s="98"/>
      <c r="AY17" s="98"/>
      <c r="AZ17" s="148"/>
      <c r="BA17" s="148"/>
      <c r="BB17" s="148"/>
      <c r="BC17" s="148"/>
      <c r="BD17" s="175"/>
      <c r="BE17" s="197">
        <f t="shared" si="17"/>
        <v>0</v>
      </c>
      <c r="BF17" s="198"/>
      <c r="BG17" s="194">
        <f t="shared" si="2"/>
        <v>0</v>
      </c>
      <c r="BH17" s="148"/>
      <c r="BI17" s="125" t="s">
        <v>121</v>
      </c>
      <c r="BJ17" s="117">
        <f t="shared" si="13"/>
        <v>1</v>
      </c>
      <c r="BK17" s="202"/>
      <c r="BL17" s="200"/>
      <c r="BM17" s="200"/>
      <c r="BN17" s="117"/>
      <c r="BO17" s="209">
        <v>45261</v>
      </c>
      <c r="BP17" s="149">
        <f t="shared" si="18"/>
        <v>0</v>
      </c>
      <c r="BQ17" s="228" t="e">
        <f t="shared" si="3"/>
        <v>#DIV/0!</v>
      </c>
      <c r="BR17" s="228"/>
      <c r="BS17" s="205"/>
      <c r="BT17" s="124" t="s">
        <v>240</v>
      </c>
      <c r="BU17" s="124"/>
      <c r="BV17" s="112"/>
      <c r="BW17" s="127">
        <f t="shared" ref="BW17:BW33" si="20">+COUNTIF(CB17:DD17,"否")</f>
        <v>0</v>
      </c>
      <c r="BX17" s="125" t="str">
        <f>+IF(BW17=0,"办结","未办结")</f>
        <v>办结</v>
      </c>
      <c r="BY17" s="117"/>
      <c r="BZ17" s="117"/>
      <c r="CA17" s="117"/>
      <c r="CB17" s="95" t="s">
        <v>121</v>
      </c>
      <c r="CC17" s="95"/>
      <c r="CD17" s="95"/>
      <c r="CE17" s="95" t="s">
        <v>125</v>
      </c>
      <c r="CF17" s="95"/>
      <c r="CG17" s="95"/>
      <c r="CH17" s="95" t="s">
        <v>121</v>
      </c>
      <c r="CI17" s="95"/>
      <c r="CJ17" s="95"/>
      <c r="CK17" s="95"/>
      <c r="CL17" s="95" t="s">
        <v>121</v>
      </c>
      <c r="CM17" s="95"/>
      <c r="CN17" s="95"/>
      <c r="CO17" s="95"/>
      <c r="CP17" s="95" t="s">
        <v>121</v>
      </c>
      <c r="CQ17" s="95"/>
      <c r="CR17" s="95"/>
      <c r="CS17" s="95" t="s">
        <v>121</v>
      </c>
      <c r="CT17" s="95"/>
      <c r="CU17" s="95"/>
      <c r="CV17" s="95" t="s">
        <v>121</v>
      </c>
      <c r="CW17" s="95" t="s">
        <v>121</v>
      </c>
      <c r="CX17" s="125"/>
      <c r="CY17" s="95" t="s">
        <v>125</v>
      </c>
      <c r="CZ17" s="95"/>
      <c r="DA17" s="95"/>
      <c r="DB17" s="95" t="s">
        <v>125</v>
      </c>
      <c r="DC17" s="95"/>
      <c r="DD17" s="95" t="s">
        <v>125</v>
      </c>
      <c r="DE17" s="95"/>
      <c r="DF17" s="95" t="s">
        <v>125</v>
      </c>
      <c r="DG17" s="95"/>
      <c r="DH17" s="139"/>
      <c r="DI17" s="139"/>
      <c r="DJ17" s="139"/>
      <c r="DK17" s="139"/>
      <c r="DL17" s="139"/>
      <c r="DM17" s="148">
        <v>0.1</v>
      </c>
      <c r="DN17" s="148">
        <f t="shared" si="16"/>
        <v>-0.1</v>
      </c>
      <c r="DO17" s="148">
        <v>0.8</v>
      </c>
      <c r="DP17" s="139"/>
      <c r="DQ17" s="139"/>
      <c r="DR17" s="100" t="s">
        <v>241</v>
      </c>
      <c r="DS17" s="101">
        <v>13834579153</v>
      </c>
    </row>
    <row r="18" s="8" customFormat="1" ht="80.1" customHeight="1" spans="1:123">
      <c r="A18" s="90">
        <f>+SUBTOTAL(3,G$6:$G18)</f>
        <v>13</v>
      </c>
      <c r="B18" s="94" t="e">
        <f t="shared" si="19"/>
        <v>#N/A</v>
      </c>
      <c r="C18" s="99"/>
      <c r="D18" s="99"/>
      <c r="E18" s="99"/>
      <c r="F18" s="96"/>
      <c r="G18" s="97" t="s">
        <v>102</v>
      </c>
      <c r="H18" s="94" t="s">
        <v>104</v>
      </c>
      <c r="I18" s="94"/>
      <c r="J18" s="110" t="s">
        <v>242</v>
      </c>
      <c r="K18" s="111" t="s">
        <v>243</v>
      </c>
      <c r="L18" s="101">
        <v>1</v>
      </c>
      <c r="M18" s="94" t="s">
        <v>244</v>
      </c>
      <c r="N18" s="101"/>
      <c r="O18" s="101"/>
      <c r="P18" s="101"/>
      <c r="Q18" s="99"/>
      <c r="R18" s="99"/>
      <c r="S18" s="101"/>
      <c r="T18" s="101"/>
      <c r="U18" s="100"/>
      <c r="V18" s="135"/>
      <c r="W18" s="100"/>
      <c r="X18" s="136" t="s">
        <v>113</v>
      </c>
      <c r="Y18" s="136" t="s">
        <v>114</v>
      </c>
      <c r="Z18" s="139"/>
      <c r="AA18" s="100" t="s">
        <v>115</v>
      </c>
      <c r="AB18" s="96" t="s">
        <v>116</v>
      </c>
      <c r="AC18" s="96" t="s">
        <v>117</v>
      </c>
      <c r="AD18" s="100" t="s">
        <v>133</v>
      </c>
      <c r="AE18" s="96"/>
      <c r="AF18" s="145" t="s">
        <v>119</v>
      </c>
      <c r="AG18" s="96"/>
      <c r="AH18" s="96"/>
      <c r="AI18" s="96"/>
      <c r="AJ18" s="149">
        <v>0.0861</v>
      </c>
      <c r="AK18" s="149">
        <v>0</v>
      </c>
      <c r="AL18" s="149">
        <v>0</v>
      </c>
      <c r="AM18" s="148">
        <v>0.0861</v>
      </c>
      <c r="AN18" s="148">
        <v>0.0861</v>
      </c>
      <c r="AO18" s="98">
        <v>0</v>
      </c>
      <c r="AP18" s="98">
        <f t="shared" si="11"/>
        <v>0.0861</v>
      </c>
      <c r="AQ18" s="98"/>
      <c r="AR18" s="159" t="s">
        <v>231</v>
      </c>
      <c r="AS18" s="117">
        <f t="shared" si="12"/>
        <v>0</v>
      </c>
      <c r="AT18" s="149"/>
      <c r="AU18" s="149"/>
      <c r="AV18" s="149"/>
      <c r="AW18" s="99"/>
      <c r="AX18" s="99"/>
      <c r="AY18" s="99"/>
      <c r="AZ18" s="99"/>
      <c r="BA18" s="99"/>
      <c r="BB18" s="99"/>
      <c r="BC18" s="99"/>
      <c r="BD18" s="176"/>
      <c r="BE18" s="197">
        <f t="shared" si="17"/>
        <v>0</v>
      </c>
      <c r="BF18" s="203"/>
      <c r="BG18" s="194">
        <f t="shared" si="2"/>
        <v>0</v>
      </c>
      <c r="BH18" s="99"/>
      <c r="BI18" s="159" t="s">
        <v>231</v>
      </c>
      <c r="BJ18" s="117">
        <f t="shared" si="13"/>
        <v>0</v>
      </c>
      <c r="BK18" s="202">
        <v>45017</v>
      </c>
      <c r="BL18" s="200"/>
      <c r="BM18" s="200"/>
      <c r="BN18" s="117"/>
      <c r="BO18" s="209">
        <v>45261</v>
      </c>
      <c r="BP18" s="149">
        <f t="shared" si="18"/>
        <v>0</v>
      </c>
      <c r="BQ18" s="228">
        <f t="shared" si="3"/>
        <v>0</v>
      </c>
      <c r="BR18" s="228"/>
      <c r="BS18" s="200"/>
      <c r="BT18" s="118" t="s">
        <v>245</v>
      </c>
      <c r="BU18" s="118"/>
      <c r="BV18" s="118"/>
      <c r="BW18" s="127">
        <f t="shared" si="20"/>
        <v>0</v>
      </c>
      <c r="BX18" s="127"/>
      <c r="BY18" s="117"/>
      <c r="BZ18" s="117"/>
      <c r="CA18" s="117"/>
      <c r="CB18" s="95" t="s">
        <v>121</v>
      </c>
      <c r="CC18" s="95"/>
      <c r="CD18" s="95"/>
      <c r="CE18" s="95" t="s">
        <v>125</v>
      </c>
      <c r="CF18" s="95"/>
      <c r="CG18" s="95"/>
      <c r="CH18" s="95" t="s">
        <v>125</v>
      </c>
      <c r="CI18" s="95"/>
      <c r="CJ18" s="95"/>
      <c r="CK18" s="95"/>
      <c r="CL18" s="95" t="s">
        <v>125</v>
      </c>
      <c r="CM18" s="95"/>
      <c r="CN18" s="95"/>
      <c r="CO18" s="95"/>
      <c r="CP18" s="95" t="s">
        <v>125</v>
      </c>
      <c r="CQ18" s="95"/>
      <c r="CR18" s="95"/>
      <c r="CS18" s="95" t="s">
        <v>121</v>
      </c>
      <c r="CT18" s="95"/>
      <c r="CU18" s="95"/>
      <c r="CV18" s="95" t="s">
        <v>125</v>
      </c>
      <c r="CW18" s="95" t="s">
        <v>125</v>
      </c>
      <c r="CX18" s="95"/>
      <c r="CY18" s="95" t="s">
        <v>125</v>
      </c>
      <c r="CZ18" s="95"/>
      <c r="DA18" s="95"/>
      <c r="DB18" s="95" t="s">
        <v>125</v>
      </c>
      <c r="DC18" s="95"/>
      <c r="DD18" s="95" t="s">
        <v>125</v>
      </c>
      <c r="DE18" s="95"/>
      <c r="DF18" s="95"/>
      <c r="DG18" s="95"/>
      <c r="DH18" s="139"/>
      <c r="DI18" s="139"/>
      <c r="DJ18" s="139"/>
      <c r="DK18" s="139"/>
      <c r="DL18" s="139"/>
      <c r="DM18" s="148">
        <v>0.0861</v>
      </c>
      <c r="DN18" s="148"/>
      <c r="DO18" s="148">
        <v>0.0861</v>
      </c>
      <c r="DP18" s="139"/>
      <c r="DQ18" s="139"/>
      <c r="DR18" s="100"/>
      <c r="DS18" s="101"/>
    </row>
    <row r="19" s="7" customFormat="1" ht="111.95" customHeight="1" spans="1:123">
      <c r="A19" s="90">
        <f>+SUBTOTAL(3,G$6:$G19)</f>
        <v>14</v>
      </c>
      <c r="B19" s="94" t="str">
        <f t="shared" si="19"/>
        <v>手续已办结已开工</v>
      </c>
      <c r="C19" s="95"/>
      <c r="D19" s="95"/>
      <c r="E19" s="95"/>
      <c r="F19" s="96"/>
      <c r="G19" s="94" t="s">
        <v>102</v>
      </c>
      <c r="H19" s="94" t="s">
        <v>104</v>
      </c>
      <c r="I19" s="94"/>
      <c r="J19" s="112" t="s">
        <v>246</v>
      </c>
      <c r="K19" s="111" t="s">
        <v>247</v>
      </c>
      <c r="L19" s="90">
        <v>1</v>
      </c>
      <c r="M19" s="94" t="s">
        <v>227</v>
      </c>
      <c r="N19" s="94"/>
      <c r="O19" s="94"/>
      <c r="P19" s="94"/>
      <c r="Q19" s="96" t="s">
        <v>121</v>
      </c>
      <c r="R19" s="96"/>
      <c r="S19" s="101"/>
      <c r="T19" s="101"/>
      <c r="U19" s="100" t="s">
        <v>131</v>
      </c>
      <c r="V19" s="100" t="s">
        <v>145</v>
      </c>
      <c r="W19" s="96" t="s">
        <v>248</v>
      </c>
      <c r="X19" s="100" t="s">
        <v>113</v>
      </c>
      <c r="Y19" s="101"/>
      <c r="Z19" s="101"/>
      <c r="AA19" s="100" t="s">
        <v>115</v>
      </c>
      <c r="AB19" s="96" t="s">
        <v>116</v>
      </c>
      <c r="AC19" s="96" t="s">
        <v>117</v>
      </c>
      <c r="AD19" s="100" t="s">
        <v>133</v>
      </c>
      <c r="AE19" s="96"/>
      <c r="AF19" s="129" t="s">
        <v>134</v>
      </c>
      <c r="AG19" s="96" t="s">
        <v>53</v>
      </c>
      <c r="AH19" s="96" t="s">
        <v>120</v>
      </c>
      <c r="AI19" s="96"/>
      <c r="AJ19" s="148">
        <v>0.12</v>
      </c>
      <c r="AK19" s="148">
        <v>0</v>
      </c>
      <c r="AL19" s="149">
        <v>0</v>
      </c>
      <c r="AM19" s="148"/>
      <c r="AN19" s="148"/>
      <c r="AO19" s="98">
        <v>0</v>
      </c>
      <c r="AP19" s="98">
        <f t="shared" si="11"/>
        <v>0</v>
      </c>
      <c r="AQ19" s="98"/>
      <c r="AR19" s="125" t="s">
        <v>249</v>
      </c>
      <c r="AS19" s="117">
        <f t="shared" si="12"/>
        <v>0</v>
      </c>
      <c r="AT19" s="101"/>
      <c r="AU19" s="101"/>
      <c r="AV19" s="101"/>
      <c r="AW19" s="99"/>
      <c r="AX19" s="98"/>
      <c r="AY19" s="98"/>
      <c r="AZ19" s="148"/>
      <c r="BA19" s="148"/>
      <c r="BB19" s="148"/>
      <c r="BC19" s="148"/>
      <c r="BD19" s="175"/>
      <c r="BE19" s="197">
        <f t="shared" si="17"/>
        <v>0</v>
      </c>
      <c r="BF19" s="198"/>
      <c r="BG19" s="194">
        <f t="shared" si="2"/>
        <v>0</v>
      </c>
      <c r="BH19" s="148"/>
      <c r="BI19" s="125" t="s">
        <v>121</v>
      </c>
      <c r="BJ19" s="117">
        <f t="shared" si="13"/>
        <v>1</v>
      </c>
      <c r="BK19" s="199" t="s">
        <v>122</v>
      </c>
      <c r="BL19" s="122"/>
      <c r="BM19" s="122"/>
      <c r="BN19" s="101"/>
      <c r="BO19" s="233">
        <v>45261</v>
      </c>
      <c r="BP19" s="149">
        <f t="shared" si="18"/>
        <v>0</v>
      </c>
      <c r="BQ19" s="228" t="e">
        <f t="shared" si="3"/>
        <v>#DIV/0!</v>
      </c>
      <c r="BR19" s="228"/>
      <c r="BS19" s="122"/>
      <c r="BT19" s="112" t="s">
        <v>250</v>
      </c>
      <c r="BU19" s="112"/>
      <c r="BV19" s="112" t="s">
        <v>251</v>
      </c>
      <c r="BW19" s="127">
        <f t="shared" si="20"/>
        <v>0</v>
      </c>
      <c r="BX19" s="125" t="str">
        <f>+IF(BW19=0,"办结","未办结")</f>
        <v>办结</v>
      </c>
      <c r="BY19" s="117"/>
      <c r="BZ19" s="117"/>
      <c r="CA19" s="117"/>
      <c r="CB19" s="95" t="s">
        <v>125</v>
      </c>
      <c r="CC19" s="95"/>
      <c r="CD19" s="95"/>
      <c r="CE19" s="95" t="s">
        <v>125</v>
      </c>
      <c r="CF19" s="95"/>
      <c r="CG19" s="95"/>
      <c r="CH19" s="95" t="s">
        <v>125</v>
      </c>
      <c r="CI19" s="95"/>
      <c r="CJ19" s="95"/>
      <c r="CK19" s="95"/>
      <c r="CL19" s="95" t="s">
        <v>125</v>
      </c>
      <c r="CM19" s="95"/>
      <c r="CN19" s="95"/>
      <c r="CO19" s="95"/>
      <c r="CP19" s="95" t="s">
        <v>125</v>
      </c>
      <c r="CQ19" s="95"/>
      <c r="CR19" s="95"/>
      <c r="CS19" s="199" t="s">
        <v>125</v>
      </c>
      <c r="CT19" s="199"/>
      <c r="CU19" s="199"/>
      <c r="CV19" s="95" t="s">
        <v>125</v>
      </c>
      <c r="CW19" s="95" t="s">
        <v>125</v>
      </c>
      <c r="CX19" s="125"/>
      <c r="CY19" s="95" t="s">
        <v>125</v>
      </c>
      <c r="CZ19" s="95"/>
      <c r="DA19" s="95"/>
      <c r="DB19" s="95" t="s">
        <v>125</v>
      </c>
      <c r="DC19" s="95"/>
      <c r="DD19" s="95" t="s">
        <v>125</v>
      </c>
      <c r="DE19" s="95"/>
      <c r="DF19" s="95" t="s">
        <v>125</v>
      </c>
      <c r="DG19" s="95"/>
      <c r="DH19" s="101"/>
      <c r="DI19" s="101"/>
      <c r="DJ19" s="101"/>
      <c r="DK19" s="101"/>
      <c r="DL19" s="101"/>
      <c r="DM19" s="148">
        <v>0.12</v>
      </c>
      <c r="DN19" s="148">
        <f>+DK19-DM19</f>
        <v>-0.12</v>
      </c>
      <c r="DO19" s="148">
        <v>0.12</v>
      </c>
      <c r="DP19" s="101"/>
      <c r="DQ19" s="101"/>
      <c r="DR19" s="100"/>
      <c r="DS19" s="101"/>
    </row>
    <row r="20" s="9" customFormat="1" ht="80.1" customHeight="1" spans="1:124">
      <c r="A20" s="90">
        <f>+SUBTOTAL(3,G$6:$G20)</f>
        <v>15</v>
      </c>
      <c r="B20" s="94" t="s">
        <v>252</v>
      </c>
      <c r="C20" s="99"/>
      <c r="D20" s="99"/>
      <c r="E20" s="99"/>
      <c r="F20" s="96"/>
      <c r="G20" s="94" t="s">
        <v>102</v>
      </c>
      <c r="H20" s="94" t="s">
        <v>104</v>
      </c>
      <c r="I20" s="94"/>
      <c r="J20" s="112" t="s">
        <v>253</v>
      </c>
      <c r="K20" s="111" t="s">
        <v>254</v>
      </c>
      <c r="L20" s="117">
        <v>1</v>
      </c>
      <c r="M20" s="94" t="s">
        <v>162</v>
      </c>
      <c r="N20" s="117"/>
      <c r="O20" s="117"/>
      <c r="P20" s="117"/>
      <c r="Q20" s="96"/>
      <c r="R20" s="137"/>
      <c r="S20" s="100" t="s">
        <v>255</v>
      </c>
      <c r="T20" s="100"/>
      <c r="U20" s="100" t="s">
        <v>256</v>
      </c>
      <c r="V20" s="100" t="s">
        <v>111</v>
      </c>
      <c r="W20" s="138" t="s">
        <v>257</v>
      </c>
      <c r="X20" s="111"/>
      <c r="Y20" s="100"/>
      <c r="Z20" s="100"/>
      <c r="AA20" s="100" t="s">
        <v>115</v>
      </c>
      <c r="AB20" s="96" t="s">
        <v>116</v>
      </c>
      <c r="AC20" s="96" t="s">
        <v>117</v>
      </c>
      <c r="AD20" s="100" t="s">
        <v>118</v>
      </c>
      <c r="AE20" s="96"/>
      <c r="AF20" s="145" t="s">
        <v>134</v>
      </c>
      <c r="AG20" s="96"/>
      <c r="AH20" s="96" t="s">
        <v>120</v>
      </c>
      <c r="AI20" s="96"/>
      <c r="AJ20" s="129">
        <v>0.1228</v>
      </c>
      <c r="AK20" s="99">
        <v>0</v>
      </c>
      <c r="AL20" s="99">
        <v>0</v>
      </c>
      <c r="AM20" s="140">
        <v>0.06</v>
      </c>
      <c r="AN20" s="140">
        <v>0.06</v>
      </c>
      <c r="AO20" s="98">
        <v>0</v>
      </c>
      <c r="AP20" s="98">
        <f t="shared" si="11"/>
        <v>0.06</v>
      </c>
      <c r="AQ20" s="98"/>
      <c r="AR20" s="159" t="s">
        <v>231</v>
      </c>
      <c r="AS20" s="117">
        <f t="shared" si="12"/>
        <v>0</v>
      </c>
      <c r="AT20" s="129"/>
      <c r="AU20" s="129"/>
      <c r="AV20" s="129"/>
      <c r="AW20" s="96"/>
      <c r="AX20" s="96"/>
      <c r="AY20" s="96"/>
      <c r="AZ20" s="96"/>
      <c r="BA20" s="96"/>
      <c r="BB20" s="96"/>
      <c r="BC20" s="96"/>
      <c r="BD20" s="177"/>
      <c r="BE20" s="197">
        <f t="shared" si="17"/>
        <v>0</v>
      </c>
      <c r="BF20" s="204"/>
      <c r="BG20" s="194">
        <f t="shared" si="2"/>
        <v>0</v>
      </c>
      <c r="BH20" s="96"/>
      <c r="BI20" s="159" t="s">
        <v>231</v>
      </c>
      <c r="BJ20" s="117">
        <f t="shared" si="13"/>
        <v>0</v>
      </c>
      <c r="BK20" s="199">
        <v>45017</v>
      </c>
      <c r="BL20" s="205"/>
      <c r="BM20" s="205"/>
      <c r="BN20" s="208"/>
      <c r="BO20" s="135"/>
      <c r="BP20" s="149">
        <f t="shared" si="18"/>
        <v>0</v>
      </c>
      <c r="BQ20" s="228">
        <f t="shared" si="3"/>
        <v>0</v>
      </c>
      <c r="BR20" s="228"/>
      <c r="BS20" s="205"/>
      <c r="BT20" s="234" t="s">
        <v>258</v>
      </c>
      <c r="BU20" s="111"/>
      <c r="BV20" s="118"/>
      <c r="BW20" s="127">
        <f t="shared" si="20"/>
        <v>0</v>
      </c>
      <c r="BX20" s="127"/>
      <c r="BY20" s="159"/>
      <c r="BZ20" s="117"/>
      <c r="CA20" s="117"/>
      <c r="CB20" s="95" t="s">
        <v>125</v>
      </c>
      <c r="CC20" s="95"/>
      <c r="CD20" s="95"/>
      <c r="CE20" s="95" t="s">
        <v>125</v>
      </c>
      <c r="CF20" s="95"/>
      <c r="CG20" s="95"/>
      <c r="CH20" s="95" t="s">
        <v>125</v>
      </c>
      <c r="CI20" s="95"/>
      <c r="CJ20" s="95"/>
      <c r="CK20" s="95"/>
      <c r="CL20" s="95" t="s">
        <v>125</v>
      </c>
      <c r="CM20" s="95"/>
      <c r="CN20" s="95"/>
      <c r="CO20" s="95"/>
      <c r="CP20" s="95" t="s">
        <v>125</v>
      </c>
      <c r="CQ20" s="95"/>
      <c r="CR20" s="95"/>
      <c r="CS20" s="199" t="s">
        <v>121</v>
      </c>
      <c r="CT20" s="199"/>
      <c r="CU20" s="199"/>
      <c r="CV20" s="95" t="s">
        <v>125</v>
      </c>
      <c r="CW20" s="95" t="s">
        <v>125</v>
      </c>
      <c r="CX20" s="95"/>
      <c r="CY20" s="95" t="s">
        <v>125</v>
      </c>
      <c r="CZ20" s="95"/>
      <c r="DA20" s="95"/>
      <c r="DB20" s="95" t="s">
        <v>125</v>
      </c>
      <c r="DC20" s="95"/>
      <c r="DD20" s="95" t="s">
        <v>125</v>
      </c>
      <c r="DE20" s="95"/>
      <c r="DF20" s="95"/>
      <c r="DG20" s="95"/>
      <c r="DH20" s="265"/>
      <c r="DI20" s="265"/>
      <c r="DJ20" s="265"/>
      <c r="DK20" s="265"/>
      <c r="DL20" s="265"/>
      <c r="DM20" s="140">
        <v>0.06</v>
      </c>
      <c r="DN20" s="140"/>
      <c r="DO20" s="140">
        <v>0.06</v>
      </c>
      <c r="DP20" s="265"/>
      <c r="DQ20" s="265"/>
      <c r="DR20" s="265"/>
      <c r="DS20" s="265"/>
      <c r="DT20" s="12"/>
    </row>
    <row r="21" s="3" customFormat="1" ht="80.1" customHeight="1" spans="1:123">
      <c r="A21" s="90">
        <f>+SUBTOTAL(3,G$6:$G21)</f>
        <v>16</v>
      </c>
      <c r="B21" s="94" t="e">
        <f t="shared" ref="B21:B24" si="21">_xlfn.IFS(AND(BI21="否",BX21="办结"),"手续已办结未开工",AND(BI21="是",BX21="未办结"),"手续未办结已开工",AND(BI21="否",BX21="未办结"),"手续未办结未开工",AND(BI21="是",BX21="办结"),"手续已办结已开工")</f>
        <v>#N/A</v>
      </c>
      <c r="C21" s="99"/>
      <c r="D21" s="99"/>
      <c r="E21" s="99"/>
      <c r="F21" s="96"/>
      <c r="G21" s="94" t="s">
        <v>102</v>
      </c>
      <c r="H21" s="94" t="s">
        <v>104</v>
      </c>
      <c r="I21" s="94"/>
      <c r="J21" s="112" t="s">
        <v>259</v>
      </c>
      <c r="K21" s="111" t="s">
        <v>260</v>
      </c>
      <c r="L21" s="101">
        <v>1</v>
      </c>
      <c r="M21" s="94" t="s">
        <v>244</v>
      </c>
      <c r="N21" s="101"/>
      <c r="O21" s="101"/>
      <c r="P21" s="101"/>
      <c r="Q21" s="96"/>
      <c r="R21" s="96"/>
      <c r="S21" s="101"/>
      <c r="T21" s="101"/>
      <c r="U21" s="100"/>
      <c r="V21" s="100"/>
      <c r="W21" s="96"/>
      <c r="X21" s="100"/>
      <c r="Y21" s="101"/>
      <c r="Z21" s="101"/>
      <c r="AA21" s="100"/>
      <c r="AB21" s="96"/>
      <c r="AC21" s="96"/>
      <c r="AD21" s="100"/>
      <c r="AE21" s="96"/>
      <c r="AF21" s="129"/>
      <c r="AG21" s="96"/>
      <c r="AH21" s="96"/>
      <c r="AI21" s="96"/>
      <c r="AJ21" s="149">
        <v>1</v>
      </c>
      <c r="AK21" s="149"/>
      <c r="AL21" s="149"/>
      <c r="AM21" s="148"/>
      <c r="AN21" s="148"/>
      <c r="AO21" s="98">
        <v>0</v>
      </c>
      <c r="AP21" s="98">
        <f t="shared" si="11"/>
        <v>0</v>
      </c>
      <c r="AQ21" s="98"/>
      <c r="AR21" s="159"/>
      <c r="AS21" s="117">
        <f t="shared" si="12"/>
        <v>0</v>
      </c>
      <c r="AT21" s="101"/>
      <c r="AU21" s="101"/>
      <c r="AV21" s="101"/>
      <c r="AW21" s="99"/>
      <c r="AX21" s="99"/>
      <c r="AY21" s="99"/>
      <c r="AZ21" s="99"/>
      <c r="BA21" s="99"/>
      <c r="BB21" s="99"/>
      <c r="BC21" s="99"/>
      <c r="BD21" s="176"/>
      <c r="BE21" s="197">
        <f t="shared" si="17"/>
        <v>0</v>
      </c>
      <c r="BF21" s="203"/>
      <c r="BG21" s="194">
        <f t="shared" si="2"/>
        <v>0</v>
      </c>
      <c r="BH21" s="99"/>
      <c r="BI21" s="159"/>
      <c r="BJ21" s="117">
        <f t="shared" si="13"/>
        <v>0</v>
      </c>
      <c r="BK21" s="199"/>
      <c r="BL21" s="122"/>
      <c r="BM21" s="122"/>
      <c r="BN21" s="101"/>
      <c r="BO21" s="233"/>
      <c r="BP21" s="149">
        <f t="shared" si="18"/>
        <v>0</v>
      </c>
      <c r="BQ21" s="228" t="e">
        <f t="shared" si="3"/>
        <v>#DIV/0!</v>
      </c>
      <c r="BR21" s="228"/>
      <c r="BS21" s="122"/>
      <c r="BT21" s="121" t="s">
        <v>261</v>
      </c>
      <c r="BU21" s="118"/>
      <c r="BV21" s="118"/>
      <c r="BW21" s="127">
        <f t="shared" si="20"/>
        <v>0</v>
      </c>
      <c r="BX21" s="127"/>
      <c r="BY21" s="117"/>
      <c r="BZ21" s="117"/>
      <c r="CA21" s="117"/>
      <c r="CB21" s="95"/>
      <c r="CC21" s="95"/>
      <c r="CD21" s="95"/>
      <c r="CE21" s="95"/>
      <c r="CF21" s="95"/>
      <c r="CG21" s="95"/>
      <c r="CH21" s="95"/>
      <c r="CI21" s="95"/>
      <c r="CJ21" s="95"/>
      <c r="CK21" s="95"/>
      <c r="CL21" s="95"/>
      <c r="CM21" s="95"/>
      <c r="CN21" s="95"/>
      <c r="CO21" s="95"/>
      <c r="CP21" s="95"/>
      <c r="CQ21" s="95"/>
      <c r="CR21" s="95"/>
      <c r="CS21" s="199"/>
      <c r="CT21" s="199"/>
      <c r="CU21" s="199"/>
      <c r="CV21" s="95"/>
      <c r="CW21" s="95"/>
      <c r="CX21" s="95"/>
      <c r="CY21" s="95"/>
      <c r="CZ21" s="95"/>
      <c r="DA21" s="95"/>
      <c r="DB21" s="95"/>
      <c r="DC21" s="95"/>
      <c r="DD21" s="95"/>
      <c r="DE21" s="95"/>
      <c r="DF21" s="95"/>
      <c r="DG21" s="95"/>
      <c r="DH21" s="101"/>
      <c r="DI21" s="101"/>
      <c r="DJ21" s="101"/>
      <c r="DK21" s="101"/>
      <c r="DL21" s="101"/>
      <c r="DM21" s="148"/>
      <c r="DN21" s="148"/>
      <c r="DO21" s="148"/>
      <c r="DP21" s="101"/>
      <c r="DQ21" s="101"/>
      <c r="DR21" s="100" t="s">
        <v>262</v>
      </c>
      <c r="DS21" s="101">
        <v>18147209652</v>
      </c>
    </row>
    <row r="22" s="3" customFormat="1" ht="80.1" customHeight="1" spans="1:123">
      <c r="A22" s="90">
        <f>+SUBTOTAL(3,G$6:$G22)</f>
        <v>17</v>
      </c>
      <c r="B22" s="94" t="e">
        <f t="shared" si="21"/>
        <v>#N/A</v>
      </c>
      <c r="C22" s="99"/>
      <c r="D22" s="99"/>
      <c r="E22" s="99"/>
      <c r="F22" s="96"/>
      <c r="G22" s="94" t="s">
        <v>102</v>
      </c>
      <c r="H22" s="94" t="s">
        <v>104</v>
      </c>
      <c r="I22" s="94"/>
      <c r="J22" s="112" t="s">
        <v>263</v>
      </c>
      <c r="K22" s="111" t="s">
        <v>264</v>
      </c>
      <c r="L22" s="101">
        <v>1</v>
      </c>
      <c r="M22" s="94" t="s">
        <v>244</v>
      </c>
      <c r="N22" s="101"/>
      <c r="O22" s="101"/>
      <c r="P22" s="101"/>
      <c r="Q22" s="96"/>
      <c r="R22" s="96"/>
      <c r="S22" s="101"/>
      <c r="T22" s="101"/>
      <c r="U22" s="100"/>
      <c r="V22" s="100"/>
      <c r="W22" s="96"/>
      <c r="X22" s="100"/>
      <c r="Y22" s="101"/>
      <c r="Z22" s="101"/>
      <c r="AA22" s="100"/>
      <c r="AB22" s="96"/>
      <c r="AC22" s="96"/>
      <c r="AD22" s="100"/>
      <c r="AE22" s="96"/>
      <c r="AF22" s="129"/>
      <c r="AG22" s="96"/>
      <c r="AH22" s="96"/>
      <c r="AI22" s="96"/>
      <c r="AJ22" s="149">
        <v>1.2</v>
      </c>
      <c r="AK22" s="149"/>
      <c r="AL22" s="149"/>
      <c r="AM22" s="148"/>
      <c r="AN22" s="148"/>
      <c r="AO22" s="98">
        <v>0</v>
      </c>
      <c r="AP22" s="98">
        <f t="shared" si="11"/>
        <v>0</v>
      </c>
      <c r="AQ22" s="98"/>
      <c r="AR22" s="159"/>
      <c r="AS22" s="117">
        <f t="shared" si="12"/>
        <v>0</v>
      </c>
      <c r="AT22" s="101"/>
      <c r="AU22" s="101"/>
      <c r="AV22" s="101"/>
      <c r="AW22" s="99"/>
      <c r="AX22" s="99"/>
      <c r="AY22" s="99"/>
      <c r="AZ22" s="99"/>
      <c r="BA22" s="99"/>
      <c r="BB22" s="99"/>
      <c r="BC22" s="99"/>
      <c r="BD22" s="176"/>
      <c r="BE22" s="197">
        <f t="shared" si="17"/>
        <v>0</v>
      </c>
      <c r="BF22" s="203"/>
      <c r="BG22" s="194">
        <f t="shared" si="2"/>
        <v>0</v>
      </c>
      <c r="BH22" s="99"/>
      <c r="BI22" s="159"/>
      <c r="BJ22" s="117">
        <f t="shared" si="13"/>
        <v>0</v>
      </c>
      <c r="BK22" s="199"/>
      <c r="BL22" s="122"/>
      <c r="BM22" s="122"/>
      <c r="BN22" s="101"/>
      <c r="BO22" s="233"/>
      <c r="BP22" s="149">
        <f t="shared" si="18"/>
        <v>0</v>
      </c>
      <c r="BQ22" s="228" t="e">
        <f t="shared" si="3"/>
        <v>#DIV/0!</v>
      </c>
      <c r="BR22" s="228"/>
      <c r="BS22" s="122"/>
      <c r="BT22" s="121" t="s">
        <v>261</v>
      </c>
      <c r="BU22" s="118"/>
      <c r="BV22" s="118"/>
      <c r="BW22" s="127">
        <f t="shared" si="20"/>
        <v>0</v>
      </c>
      <c r="BX22" s="127"/>
      <c r="BY22" s="117"/>
      <c r="BZ22" s="117"/>
      <c r="CA22" s="117"/>
      <c r="CB22" s="95"/>
      <c r="CC22" s="95"/>
      <c r="CD22" s="95"/>
      <c r="CE22" s="95"/>
      <c r="CF22" s="95"/>
      <c r="CG22" s="95"/>
      <c r="CH22" s="95"/>
      <c r="CI22" s="95"/>
      <c r="CJ22" s="95"/>
      <c r="CK22" s="95"/>
      <c r="CL22" s="95"/>
      <c r="CM22" s="95"/>
      <c r="CN22" s="95"/>
      <c r="CO22" s="95"/>
      <c r="CP22" s="95"/>
      <c r="CQ22" s="95"/>
      <c r="CR22" s="95"/>
      <c r="CS22" s="199"/>
      <c r="CT22" s="199"/>
      <c r="CU22" s="199"/>
      <c r="CV22" s="95"/>
      <c r="CW22" s="95"/>
      <c r="CX22" s="95"/>
      <c r="CY22" s="95"/>
      <c r="CZ22" s="95"/>
      <c r="DA22" s="95"/>
      <c r="DB22" s="95"/>
      <c r="DC22" s="95"/>
      <c r="DD22" s="95"/>
      <c r="DE22" s="95"/>
      <c r="DF22" s="95"/>
      <c r="DG22" s="95"/>
      <c r="DH22" s="101"/>
      <c r="DI22" s="101"/>
      <c r="DJ22" s="101"/>
      <c r="DK22" s="101"/>
      <c r="DL22" s="101"/>
      <c r="DM22" s="148"/>
      <c r="DN22" s="148"/>
      <c r="DO22" s="148"/>
      <c r="DP22" s="101"/>
      <c r="DQ22" s="101"/>
      <c r="DR22" s="100" t="s">
        <v>265</v>
      </c>
      <c r="DS22" s="101">
        <v>18560936571</v>
      </c>
    </row>
    <row r="23" s="3" customFormat="1" ht="80.1" customHeight="1" spans="1:123">
      <c r="A23" s="90">
        <f>+SUBTOTAL(3,G$6:$G23)</f>
        <v>18</v>
      </c>
      <c r="B23" s="94" t="e">
        <f t="shared" si="21"/>
        <v>#N/A</v>
      </c>
      <c r="C23" s="99"/>
      <c r="D23" s="99"/>
      <c r="E23" s="99"/>
      <c r="F23" s="96"/>
      <c r="G23" s="94" t="s">
        <v>102</v>
      </c>
      <c r="H23" s="94" t="s">
        <v>104</v>
      </c>
      <c r="I23" s="94"/>
      <c r="J23" s="112" t="s">
        <v>266</v>
      </c>
      <c r="K23" s="111" t="s">
        <v>267</v>
      </c>
      <c r="L23" s="101"/>
      <c r="M23" s="94" t="s">
        <v>244</v>
      </c>
      <c r="N23" s="101"/>
      <c r="O23" s="101"/>
      <c r="P23" s="101"/>
      <c r="Q23" s="96"/>
      <c r="R23" s="96"/>
      <c r="S23" s="101"/>
      <c r="T23" s="101"/>
      <c r="U23" s="100"/>
      <c r="V23" s="100"/>
      <c r="W23" s="96"/>
      <c r="X23" s="100"/>
      <c r="Y23" s="101"/>
      <c r="Z23" s="101"/>
      <c r="AA23" s="100"/>
      <c r="AB23" s="96"/>
      <c r="AC23" s="96"/>
      <c r="AD23" s="100"/>
      <c r="AE23" s="96"/>
      <c r="AF23" s="129"/>
      <c r="AG23" s="96"/>
      <c r="AH23" s="96"/>
      <c r="AI23" s="96"/>
      <c r="AJ23" s="149">
        <v>50</v>
      </c>
      <c r="AK23" s="149"/>
      <c r="AL23" s="149"/>
      <c r="AM23" s="148"/>
      <c r="AN23" s="148"/>
      <c r="AO23" s="98">
        <v>0</v>
      </c>
      <c r="AP23" s="98">
        <f t="shared" si="11"/>
        <v>0</v>
      </c>
      <c r="AQ23" s="98"/>
      <c r="AR23" s="159"/>
      <c r="AS23" s="117">
        <f t="shared" si="12"/>
        <v>0</v>
      </c>
      <c r="AT23" s="101"/>
      <c r="AU23" s="101"/>
      <c r="AV23" s="101"/>
      <c r="AW23" s="99"/>
      <c r="AX23" s="99"/>
      <c r="AY23" s="99"/>
      <c r="AZ23" s="99"/>
      <c r="BA23" s="99"/>
      <c r="BB23" s="99"/>
      <c r="BC23" s="99"/>
      <c r="BD23" s="176"/>
      <c r="BE23" s="197">
        <f t="shared" si="17"/>
        <v>0</v>
      </c>
      <c r="BF23" s="203"/>
      <c r="BG23" s="194">
        <f t="shared" si="2"/>
        <v>0</v>
      </c>
      <c r="BH23" s="99"/>
      <c r="BI23" s="159"/>
      <c r="BJ23" s="117">
        <f t="shared" si="13"/>
        <v>0</v>
      </c>
      <c r="BK23" s="199"/>
      <c r="BL23" s="122"/>
      <c r="BM23" s="122"/>
      <c r="BN23" s="101"/>
      <c r="BO23" s="233"/>
      <c r="BP23" s="149">
        <f t="shared" si="18"/>
        <v>0</v>
      </c>
      <c r="BQ23" s="228" t="e">
        <f t="shared" si="3"/>
        <v>#DIV/0!</v>
      </c>
      <c r="BR23" s="228"/>
      <c r="BS23" s="122"/>
      <c r="BT23" s="121" t="s">
        <v>268</v>
      </c>
      <c r="BU23" s="118"/>
      <c r="BV23" s="118"/>
      <c r="BW23" s="127">
        <f t="shared" si="20"/>
        <v>0</v>
      </c>
      <c r="BX23" s="127"/>
      <c r="BY23" s="117"/>
      <c r="BZ23" s="117"/>
      <c r="CA23" s="117"/>
      <c r="CB23" s="95"/>
      <c r="CC23" s="95"/>
      <c r="CD23" s="95"/>
      <c r="CE23" s="95"/>
      <c r="CF23" s="95"/>
      <c r="CG23" s="95"/>
      <c r="CH23" s="95"/>
      <c r="CI23" s="95"/>
      <c r="CJ23" s="95"/>
      <c r="CK23" s="95"/>
      <c r="CL23" s="95"/>
      <c r="CM23" s="95"/>
      <c r="CN23" s="95"/>
      <c r="CO23" s="95"/>
      <c r="CP23" s="95"/>
      <c r="CQ23" s="95"/>
      <c r="CR23" s="95"/>
      <c r="CS23" s="199"/>
      <c r="CT23" s="199"/>
      <c r="CU23" s="199"/>
      <c r="CV23" s="95"/>
      <c r="CW23" s="95"/>
      <c r="CX23" s="95"/>
      <c r="CY23" s="95"/>
      <c r="CZ23" s="95"/>
      <c r="DA23" s="95"/>
      <c r="DB23" s="95"/>
      <c r="DC23" s="95"/>
      <c r="DD23" s="95"/>
      <c r="DE23" s="95"/>
      <c r="DF23" s="95"/>
      <c r="DG23" s="95"/>
      <c r="DH23" s="101"/>
      <c r="DI23" s="101"/>
      <c r="DJ23" s="101"/>
      <c r="DK23" s="101"/>
      <c r="DL23" s="101"/>
      <c r="DM23" s="148"/>
      <c r="DN23" s="148"/>
      <c r="DO23" s="148"/>
      <c r="DP23" s="101"/>
      <c r="DQ23" s="101"/>
      <c r="DR23" s="100" t="s">
        <v>269</v>
      </c>
      <c r="DS23" s="101">
        <v>13304712370</v>
      </c>
    </row>
    <row r="24" s="3" customFormat="1" ht="80.1" customHeight="1" spans="1:123">
      <c r="A24" s="90">
        <f>+SUBTOTAL(3,G$6:$G24)</f>
        <v>19</v>
      </c>
      <c r="B24" s="94" t="e">
        <f t="shared" si="21"/>
        <v>#N/A</v>
      </c>
      <c r="C24" s="99"/>
      <c r="D24" s="99"/>
      <c r="E24" s="99"/>
      <c r="F24" s="96"/>
      <c r="G24" s="94" t="s">
        <v>102</v>
      </c>
      <c r="H24" s="94" t="s">
        <v>104</v>
      </c>
      <c r="I24" s="94"/>
      <c r="J24" s="112" t="s">
        <v>270</v>
      </c>
      <c r="K24" s="111" t="s">
        <v>271</v>
      </c>
      <c r="L24" s="101"/>
      <c r="M24" s="94" t="s">
        <v>244</v>
      </c>
      <c r="N24" s="101"/>
      <c r="O24" s="101"/>
      <c r="P24" s="101"/>
      <c r="Q24" s="96"/>
      <c r="R24" s="96"/>
      <c r="S24" s="101"/>
      <c r="T24" s="101"/>
      <c r="U24" s="100"/>
      <c r="V24" s="100"/>
      <c r="W24" s="96"/>
      <c r="X24" s="100"/>
      <c r="Y24" s="101"/>
      <c r="Z24" s="101"/>
      <c r="AA24" s="100"/>
      <c r="AB24" s="96"/>
      <c r="AC24" s="96"/>
      <c r="AD24" s="100"/>
      <c r="AE24" s="96"/>
      <c r="AF24" s="129"/>
      <c r="AG24" s="96"/>
      <c r="AH24" s="96"/>
      <c r="AI24" s="96"/>
      <c r="AJ24" s="149">
        <v>1</v>
      </c>
      <c r="AK24" s="149"/>
      <c r="AL24" s="149"/>
      <c r="AM24" s="148"/>
      <c r="AN24" s="148"/>
      <c r="AO24" s="98">
        <v>0</v>
      </c>
      <c r="AP24" s="98">
        <f t="shared" si="11"/>
        <v>0</v>
      </c>
      <c r="AQ24" s="98"/>
      <c r="AR24" s="159"/>
      <c r="AS24" s="117">
        <f t="shared" si="12"/>
        <v>0</v>
      </c>
      <c r="AT24" s="101"/>
      <c r="AU24" s="101"/>
      <c r="AV24" s="101"/>
      <c r="AW24" s="99"/>
      <c r="AX24" s="99"/>
      <c r="AY24" s="99"/>
      <c r="AZ24" s="99"/>
      <c r="BA24" s="99"/>
      <c r="BB24" s="99"/>
      <c r="BC24" s="99"/>
      <c r="BD24" s="176"/>
      <c r="BE24" s="197">
        <f t="shared" si="17"/>
        <v>0</v>
      </c>
      <c r="BF24" s="203"/>
      <c r="BG24" s="194">
        <f t="shared" si="2"/>
        <v>0</v>
      </c>
      <c r="BH24" s="99"/>
      <c r="BI24" s="159"/>
      <c r="BJ24" s="117">
        <f t="shared" si="13"/>
        <v>0</v>
      </c>
      <c r="BK24" s="199"/>
      <c r="BL24" s="122"/>
      <c r="BM24" s="122"/>
      <c r="BN24" s="101"/>
      <c r="BO24" s="233"/>
      <c r="BP24" s="149">
        <f t="shared" si="18"/>
        <v>0</v>
      </c>
      <c r="BQ24" s="228" t="e">
        <f t="shared" si="3"/>
        <v>#DIV/0!</v>
      </c>
      <c r="BR24" s="228"/>
      <c r="BS24" s="122"/>
      <c r="BT24" s="121" t="s">
        <v>261</v>
      </c>
      <c r="BU24" s="118"/>
      <c r="BV24" s="118"/>
      <c r="BW24" s="127">
        <f t="shared" si="20"/>
        <v>0</v>
      </c>
      <c r="BX24" s="127"/>
      <c r="BY24" s="117"/>
      <c r="BZ24" s="117"/>
      <c r="CA24" s="117"/>
      <c r="CB24" s="95"/>
      <c r="CC24" s="95"/>
      <c r="CD24" s="95"/>
      <c r="CE24" s="95"/>
      <c r="CF24" s="95"/>
      <c r="CG24" s="95"/>
      <c r="CH24" s="95"/>
      <c r="CI24" s="95"/>
      <c r="CJ24" s="95"/>
      <c r="CK24" s="95"/>
      <c r="CL24" s="95"/>
      <c r="CM24" s="95"/>
      <c r="CN24" s="95"/>
      <c r="CO24" s="95"/>
      <c r="CP24" s="95"/>
      <c r="CQ24" s="95"/>
      <c r="CR24" s="95"/>
      <c r="CS24" s="199"/>
      <c r="CT24" s="199"/>
      <c r="CU24" s="199"/>
      <c r="CV24" s="95"/>
      <c r="CW24" s="95"/>
      <c r="CX24" s="95"/>
      <c r="CY24" s="95"/>
      <c r="CZ24" s="95"/>
      <c r="DA24" s="95"/>
      <c r="DB24" s="95"/>
      <c r="DC24" s="95"/>
      <c r="DD24" s="95"/>
      <c r="DE24" s="95"/>
      <c r="DF24" s="95"/>
      <c r="DG24" s="95"/>
      <c r="DH24" s="101"/>
      <c r="DI24" s="101"/>
      <c r="DJ24" s="101"/>
      <c r="DK24" s="101"/>
      <c r="DL24" s="101"/>
      <c r="DM24" s="148"/>
      <c r="DN24" s="148"/>
      <c r="DO24" s="148"/>
      <c r="DP24" s="101"/>
      <c r="DQ24" s="101"/>
      <c r="DR24" s="100" t="s">
        <v>272</v>
      </c>
      <c r="DS24" s="101">
        <v>15861384158</v>
      </c>
    </row>
    <row r="25" s="10" customFormat="1" ht="90.95" customHeight="1" spans="1:123">
      <c r="A25" s="90">
        <f>+SUBTOTAL(3,G$6:$G25)</f>
        <v>20</v>
      </c>
      <c r="B25" s="94"/>
      <c r="C25" s="99"/>
      <c r="D25" s="99"/>
      <c r="E25" s="99"/>
      <c r="F25" s="96"/>
      <c r="G25" s="94" t="s">
        <v>102</v>
      </c>
      <c r="H25" s="94" t="s">
        <v>104</v>
      </c>
      <c r="I25" s="94"/>
      <c r="J25" s="110" t="s">
        <v>273</v>
      </c>
      <c r="K25" s="111" t="s">
        <v>274</v>
      </c>
      <c r="L25" s="101">
        <v>1</v>
      </c>
      <c r="M25" s="94" t="s">
        <v>275</v>
      </c>
      <c r="N25" s="101"/>
      <c r="O25" s="101"/>
      <c r="P25" s="101"/>
      <c r="Q25" s="99"/>
      <c r="R25" s="122"/>
      <c r="S25" s="101" t="s">
        <v>276</v>
      </c>
      <c r="T25" s="101"/>
      <c r="U25" s="111" t="s">
        <v>277</v>
      </c>
      <c r="V25" s="100" t="s">
        <v>132</v>
      </c>
      <c r="W25" s="100" t="s">
        <v>278</v>
      </c>
      <c r="X25" s="100" t="s">
        <v>279</v>
      </c>
      <c r="Y25" s="111" t="s">
        <v>280</v>
      </c>
      <c r="Z25" s="122"/>
      <c r="AA25" s="100" t="s">
        <v>181</v>
      </c>
      <c r="AB25" s="96" t="s">
        <v>182</v>
      </c>
      <c r="AC25" s="96" t="s">
        <v>281</v>
      </c>
      <c r="AD25" s="100" t="s">
        <v>118</v>
      </c>
      <c r="AE25" s="96"/>
      <c r="AF25" s="129" t="s">
        <v>134</v>
      </c>
      <c r="AG25" s="96" t="s">
        <v>53</v>
      </c>
      <c r="AH25" s="96"/>
      <c r="AI25" s="96"/>
      <c r="AJ25" s="149">
        <v>1.0125</v>
      </c>
      <c r="AK25" s="149">
        <v>0</v>
      </c>
      <c r="AL25" s="149">
        <v>0</v>
      </c>
      <c r="AM25" s="148">
        <v>0.1</v>
      </c>
      <c r="AN25" s="148">
        <v>0.1</v>
      </c>
      <c r="AO25" s="98">
        <v>0</v>
      </c>
      <c r="AP25" s="98">
        <f t="shared" si="11"/>
        <v>0.1</v>
      </c>
      <c r="AQ25" s="98"/>
      <c r="AR25" s="159" t="s">
        <v>231</v>
      </c>
      <c r="AS25" s="117">
        <f t="shared" si="12"/>
        <v>0</v>
      </c>
      <c r="AT25" s="117"/>
      <c r="AU25" s="117"/>
      <c r="AV25" s="117"/>
      <c r="AW25" s="99"/>
      <c r="AX25" s="99"/>
      <c r="AY25" s="99"/>
      <c r="AZ25" s="99"/>
      <c r="BA25" s="99"/>
      <c r="BB25" s="99"/>
      <c r="BC25" s="99"/>
      <c r="BD25" s="176"/>
      <c r="BE25" s="197">
        <f t="shared" si="17"/>
        <v>0</v>
      </c>
      <c r="BF25" s="203"/>
      <c r="BG25" s="194">
        <f t="shared" si="2"/>
        <v>0</v>
      </c>
      <c r="BH25" s="99"/>
      <c r="BI25" s="159" t="s">
        <v>121</v>
      </c>
      <c r="BJ25" s="117">
        <f t="shared" si="13"/>
        <v>1</v>
      </c>
      <c r="BK25" s="202">
        <v>45017</v>
      </c>
      <c r="BL25" s="206"/>
      <c r="BM25" s="206"/>
      <c r="BN25" s="235"/>
      <c r="BO25" s="209">
        <v>45261</v>
      </c>
      <c r="BP25" s="149">
        <f t="shared" si="18"/>
        <v>0</v>
      </c>
      <c r="BQ25" s="228">
        <f t="shared" si="3"/>
        <v>0</v>
      </c>
      <c r="BR25" s="228"/>
      <c r="BS25" s="122"/>
      <c r="BT25" s="234" t="s">
        <v>282</v>
      </c>
      <c r="BU25" s="118"/>
      <c r="BV25" s="118"/>
      <c r="BW25" s="127">
        <f t="shared" si="20"/>
        <v>0</v>
      </c>
      <c r="BX25" s="125" t="str">
        <f>+IF(BW25=0,"办结","未办结")</f>
        <v>办结</v>
      </c>
      <c r="BY25" s="117"/>
      <c r="BZ25" s="96" t="s">
        <v>139</v>
      </c>
      <c r="CA25" s="99"/>
      <c r="CB25" s="199" t="s">
        <v>121</v>
      </c>
      <c r="CC25" s="199"/>
      <c r="CD25" s="199"/>
      <c r="CE25" s="199" t="s">
        <v>125</v>
      </c>
      <c r="CF25" s="95"/>
      <c r="CG25" s="199"/>
      <c r="CH25" s="199" t="s">
        <v>121</v>
      </c>
      <c r="CI25" s="199"/>
      <c r="CJ25" s="199"/>
      <c r="CK25" s="199"/>
      <c r="CL25" s="199" t="s">
        <v>121</v>
      </c>
      <c r="CM25" s="199"/>
      <c r="CN25" s="95"/>
      <c r="CO25" s="199"/>
      <c r="CP25" s="199" t="s">
        <v>121</v>
      </c>
      <c r="CQ25" s="199"/>
      <c r="CR25" s="199"/>
      <c r="CS25" s="199" t="s">
        <v>121</v>
      </c>
      <c r="CT25" s="199"/>
      <c r="CU25" s="199"/>
      <c r="CV25" s="199" t="s">
        <v>125</v>
      </c>
      <c r="CW25" s="199" t="s">
        <v>121</v>
      </c>
      <c r="CX25" s="95"/>
      <c r="CY25" s="199" t="s">
        <v>125</v>
      </c>
      <c r="CZ25" s="199"/>
      <c r="DA25" s="199"/>
      <c r="DB25" s="199" t="s">
        <v>125</v>
      </c>
      <c r="DC25" s="95"/>
      <c r="DD25" s="95" t="s">
        <v>125</v>
      </c>
      <c r="DE25" s="95"/>
      <c r="DF25" s="95" t="s">
        <v>125</v>
      </c>
      <c r="DG25" s="95"/>
      <c r="DH25" s="101"/>
      <c r="DI25" s="101"/>
      <c r="DJ25" s="101"/>
      <c r="DK25" s="101"/>
      <c r="DL25" s="139"/>
      <c r="DM25" s="148">
        <v>0.1</v>
      </c>
      <c r="DN25" s="148"/>
      <c r="DO25" s="148">
        <v>0.1</v>
      </c>
      <c r="DP25" s="101"/>
      <c r="DQ25" s="101"/>
      <c r="DR25" s="101"/>
      <c r="DS25" s="101"/>
    </row>
    <row r="26" s="11" customFormat="1" ht="80.1" customHeight="1" spans="1:124">
      <c r="A26" s="90">
        <f>+SUBTOTAL(3,G$6:$G26)</f>
        <v>21</v>
      </c>
      <c r="B26" s="94" t="s">
        <v>252</v>
      </c>
      <c r="C26" s="99" t="s">
        <v>283</v>
      </c>
      <c r="D26" s="99" t="s">
        <v>284</v>
      </c>
      <c r="E26" s="99">
        <v>42</v>
      </c>
      <c r="F26" s="96"/>
      <c r="G26" s="94" t="s">
        <v>102</v>
      </c>
      <c r="H26" s="94" t="s">
        <v>285</v>
      </c>
      <c r="I26" s="94"/>
      <c r="J26" s="112" t="s">
        <v>286</v>
      </c>
      <c r="K26" s="111" t="s">
        <v>287</v>
      </c>
      <c r="L26" s="117">
        <v>1</v>
      </c>
      <c r="M26" s="94" t="s">
        <v>162</v>
      </c>
      <c r="N26" s="117"/>
      <c r="O26" s="117"/>
      <c r="P26" s="94" t="s">
        <v>162</v>
      </c>
      <c r="Q26" s="96"/>
      <c r="R26" s="137"/>
      <c r="S26" s="100" t="s">
        <v>288</v>
      </c>
      <c r="T26" s="100"/>
      <c r="U26" s="100" t="s">
        <v>289</v>
      </c>
      <c r="V26" s="100" t="s">
        <v>145</v>
      </c>
      <c r="W26" s="138" t="s">
        <v>290</v>
      </c>
      <c r="X26" s="111"/>
      <c r="Y26" s="100"/>
      <c r="Z26" s="100"/>
      <c r="AA26" s="100" t="s">
        <v>115</v>
      </c>
      <c r="AB26" s="96" t="s">
        <v>116</v>
      </c>
      <c r="AC26" s="96" t="s">
        <v>291</v>
      </c>
      <c r="AD26" s="100" t="s">
        <v>118</v>
      </c>
      <c r="AE26" s="96"/>
      <c r="AF26" s="145" t="s">
        <v>134</v>
      </c>
      <c r="AG26" s="96">
        <v>2</v>
      </c>
      <c r="AH26" s="96"/>
      <c r="AI26" s="96"/>
      <c r="AJ26" s="129">
        <v>13.56</v>
      </c>
      <c r="AK26" s="99">
        <v>0</v>
      </c>
      <c r="AL26" s="99">
        <v>0</v>
      </c>
      <c r="AM26" s="140">
        <v>0.3</v>
      </c>
      <c r="AN26" s="140">
        <v>0.3</v>
      </c>
      <c r="AO26" s="98">
        <v>0</v>
      </c>
      <c r="AP26" s="98">
        <f t="shared" si="11"/>
        <v>0.3</v>
      </c>
      <c r="AQ26" s="98"/>
      <c r="AR26" s="159" t="s">
        <v>231</v>
      </c>
      <c r="AS26" s="117">
        <f t="shared" si="12"/>
        <v>0</v>
      </c>
      <c r="AT26" s="129"/>
      <c r="AU26" s="129"/>
      <c r="AV26" s="129"/>
      <c r="AW26" s="96"/>
      <c r="AX26" s="121"/>
      <c r="AY26" s="121"/>
      <c r="AZ26" s="121"/>
      <c r="BA26" s="121"/>
      <c r="BB26" s="121"/>
      <c r="BC26" s="121"/>
      <c r="BD26" s="178"/>
      <c r="BE26" s="197">
        <f t="shared" si="17"/>
        <v>0</v>
      </c>
      <c r="BF26" s="207"/>
      <c r="BG26" s="194">
        <f t="shared" si="2"/>
        <v>0</v>
      </c>
      <c r="BH26" s="121"/>
      <c r="BI26" s="159" t="s">
        <v>231</v>
      </c>
      <c r="BJ26" s="117">
        <f t="shared" si="13"/>
        <v>0</v>
      </c>
      <c r="BK26" s="199">
        <v>45078</v>
      </c>
      <c r="BL26" s="122"/>
      <c r="BM26" s="122"/>
      <c r="BN26" s="208"/>
      <c r="BO26" s="135"/>
      <c r="BP26" s="149">
        <f t="shared" si="18"/>
        <v>0</v>
      </c>
      <c r="BQ26" s="228">
        <f t="shared" si="3"/>
        <v>0</v>
      </c>
      <c r="BR26" s="228"/>
      <c r="BS26" s="236"/>
      <c r="BT26" s="118" t="s">
        <v>292</v>
      </c>
      <c r="BU26" s="118"/>
      <c r="BV26" s="118"/>
      <c r="BW26" s="127">
        <f t="shared" si="20"/>
        <v>7</v>
      </c>
      <c r="BX26" s="127"/>
      <c r="BY26" s="117" t="s">
        <v>293</v>
      </c>
      <c r="BZ26" s="117"/>
      <c r="CA26" s="117"/>
      <c r="CB26" s="95" t="s">
        <v>121</v>
      </c>
      <c r="CC26" s="95"/>
      <c r="CD26" s="95"/>
      <c r="CE26" s="95" t="s">
        <v>231</v>
      </c>
      <c r="CF26" s="95"/>
      <c r="CG26" s="95"/>
      <c r="CH26" s="95" t="s">
        <v>125</v>
      </c>
      <c r="CI26" s="95"/>
      <c r="CJ26" s="95"/>
      <c r="CK26" s="95"/>
      <c r="CL26" s="95" t="s">
        <v>125</v>
      </c>
      <c r="CM26" s="95"/>
      <c r="CN26" s="95"/>
      <c r="CO26" s="95"/>
      <c r="CP26" s="95" t="s">
        <v>231</v>
      </c>
      <c r="CQ26" s="95"/>
      <c r="CR26" s="95"/>
      <c r="CS26" s="95" t="s">
        <v>231</v>
      </c>
      <c r="CT26" s="95"/>
      <c r="CU26" s="95"/>
      <c r="CV26" s="95" t="s">
        <v>231</v>
      </c>
      <c r="CW26" s="95" t="s">
        <v>231</v>
      </c>
      <c r="CX26" s="95"/>
      <c r="CY26" s="95" t="s">
        <v>231</v>
      </c>
      <c r="CZ26" s="95"/>
      <c r="DA26" s="95"/>
      <c r="DB26" s="95" t="s">
        <v>231</v>
      </c>
      <c r="DC26" s="95"/>
      <c r="DD26" s="95" t="s">
        <v>125</v>
      </c>
      <c r="DE26" s="95"/>
      <c r="DF26" s="95"/>
      <c r="DG26" s="95"/>
      <c r="DH26" s="265"/>
      <c r="DI26" s="265"/>
      <c r="DJ26" s="265"/>
      <c r="DK26" s="265"/>
      <c r="DL26" s="265"/>
      <c r="DM26" s="140">
        <v>0.3</v>
      </c>
      <c r="DN26" s="140"/>
      <c r="DO26" s="140">
        <v>0.3</v>
      </c>
      <c r="DP26" s="265"/>
      <c r="DQ26" s="265"/>
      <c r="DR26" s="265" t="s">
        <v>294</v>
      </c>
      <c r="DS26" s="265"/>
      <c r="DT26" s="21"/>
    </row>
    <row r="27" s="12" customFormat="1" ht="80.1" customHeight="1" spans="1:123">
      <c r="A27" s="90">
        <f>+SUBTOTAL(3,G$6:$G27)</f>
        <v>22</v>
      </c>
      <c r="B27" s="94" t="e">
        <f t="shared" ref="B27:B33" si="22">_xlfn.IFS(AND(BI27="否",BX27="办结"),"手续已办结未开工",AND(BI27="是",BX27="未办结"),"手续未办结已开工",AND(BI27="否",BX27="未办结"),"手续未办结未开工",AND(BI27="是",BX27="办结"),"手续已办结已开工")</f>
        <v>#N/A</v>
      </c>
      <c r="C27" s="99"/>
      <c r="D27" s="99"/>
      <c r="E27" s="99"/>
      <c r="F27" s="96"/>
      <c r="G27" s="100" t="s">
        <v>102</v>
      </c>
      <c r="H27" s="94" t="s">
        <v>104</v>
      </c>
      <c r="I27" s="94"/>
      <c r="J27" s="118" t="s">
        <v>295</v>
      </c>
      <c r="K27" s="111" t="s">
        <v>296</v>
      </c>
      <c r="L27" s="117">
        <v>1</v>
      </c>
      <c r="M27" s="100" t="s">
        <v>244</v>
      </c>
      <c r="N27" s="117"/>
      <c r="O27" s="117"/>
      <c r="P27" s="117"/>
      <c r="Q27" s="96"/>
      <c r="R27" s="137"/>
      <c r="S27" s="100"/>
      <c r="T27" s="100"/>
      <c r="U27" s="100"/>
      <c r="V27" s="100" t="s">
        <v>297</v>
      </c>
      <c r="W27" s="138" t="s">
        <v>298</v>
      </c>
      <c r="X27" s="111"/>
      <c r="Y27" s="100"/>
      <c r="Z27" s="100"/>
      <c r="AA27" s="100" t="s">
        <v>115</v>
      </c>
      <c r="AB27" s="96" t="s">
        <v>116</v>
      </c>
      <c r="AC27" s="96" t="s">
        <v>117</v>
      </c>
      <c r="AD27" s="100" t="s">
        <v>118</v>
      </c>
      <c r="AE27" s="96"/>
      <c r="AF27" s="145" t="s">
        <v>134</v>
      </c>
      <c r="AG27" s="96"/>
      <c r="AH27" s="96"/>
      <c r="AI27" s="96"/>
      <c r="AJ27" s="129">
        <v>10</v>
      </c>
      <c r="AK27" s="99">
        <v>0</v>
      </c>
      <c r="AL27" s="99">
        <v>0</v>
      </c>
      <c r="AM27" s="129">
        <v>2</v>
      </c>
      <c r="AN27" s="129">
        <v>2</v>
      </c>
      <c r="AO27" s="98">
        <v>0</v>
      </c>
      <c r="AP27" s="98">
        <f t="shared" si="11"/>
        <v>2</v>
      </c>
      <c r="AQ27" s="98"/>
      <c r="AR27" s="159" t="s">
        <v>231</v>
      </c>
      <c r="AS27" s="117">
        <f t="shared" si="12"/>
        <v>0</v>
      </c>
      <c r="AT27" s="129"/>
      <c r="AU27" s="129"/>
      <c r="AV27" s="129"/>
      <c r="AW27" s="96"/>
      <c r="AX27" s="99"/>
      <c r="AY27" s="99"/>
      <c r="AZ27" s="99"/>
      <c r="BA27" s="99"/>
      <c r="BB27" s="99"/>
      <c r="BC27" s="99"/>
      <c r="BD27" s="176"/>
      <c r="BE27" s="197">
        <f t="shared" si="17"/>
        <v>0</v>
      </c>
      <c r="BF27" s="203"/>
      <c r="BG27" s="194">
        <f t="shared" si="2"/>
        <v>0</v>
      </c>
      <c r="BH27" s="99"/>
      <c r="BI27" s="159" t="s">
        <v>231</v>
      </c>
      <c r="BJ27" s="117">
        <f t="shared" si="13"/>
        <v>0</v>
      </c>
      <c r="BK27" s="208"/>
      <c r="BL27" s="200"/>
      <c r="BM27" s="200"/>
      <c r="BN27" s="208"/>
      <c r="BO27" s="135"/>
      <c r="BP27" s="149">
        <f t="shared" si="18"/>
        <v>0</v>
      </c>
      <c r="BQ27" s="228">
        <f t="shared" si="3"/>
        <v>0</v>
      </c>
      <c r="BR27" s="228"/>
      <c r="BS27" s="236"/>
      <c r="BT27" s="118"/>
      <c r="BU27" s="118"/>
      <c r="BV27" s="118"/>
      <c r="BW27" s="117">
        <f t="shared" si="20"/>
        <v>10</v>
      </c>
      <c r="BX27" s="117"/>
      <c r="BY27" s="117"/>
      <c r="BZ27" s="117"/>
      <c r="CA27" s="117"/>
      <c r="CB27" s="96" t="s">
        <v>231</v>
      </c>
      <c r="CC27" s="96"/>
      <c r="CD27" s="96"/>
      <c r="CE27" s="96" t="s">
        <v>231</v>
      </c>
      <c r="CF27" s="96"/>
      <c r="CG27" s="96"/>
      <c r="CH27" s="96" t="s">
        <v>231</v>
      </c>
      <c r="CI27" s="96"/>
      <c r="CJ27" s="96"/>
      <c r="CK27" s="96"/>
      <c r="CL27" s="96" t="s">
        <v>231</v>
      </c>
      <c r="CM27" s="96"/>
      <c r="CN27" s="96"/>
      <c r="CO27" s="96"/>
      <c r="CP27" s="96" t="s">
        <v>231</v>
      </c>
      <c r="CQ27" s="96"/>
      <c r="CR27" s="96"/>
      <c r="CS27" s="96" t="s">
        <v>231</v>
      </c>
      <c r="CT27" s="96"/>
      <c r="CU27" s="96"/>
      <c r="CV27" s="96" t="s">
        <v>231</v>
      </c>
      <c r="CW27" s="96" t="s">
        <v>231</v>
      </c>
      <c r="CX27" s="96"/>
      <c r="CY27" s="96" t="s">
        <v>231</v>
      </c>
      <c r="CZ27" s="96"/>
      <c r="DA27" s="96"/>
      <c r="DB27" s="96" t="s">
        <v>231</v>
      </c>
      <c r="DC27" s="96"/>
      <c r="DD27" s="96" t="s">
        <v>125</v>
      </c>
      <c r="DE27" s="96"/>
      <c r="DF27" s="96"/>
      <c r="DG27" s="96"/>
      <c r="DH27" s="265"/>
      <c r="DI27" s="265"/>
      <c r="DJ27" s="265"/>
      <c r="DK27" s="265"/>
      <c r="DL27" s="265"/>
      <c r="DM27" s="129">
        <v>2</v>
      </c>
      <c r="DN27" s="129"/>
      <c r="DO27" s="129">
        <v>2</v>
      </c>
      <c r="DP27" s="265"/>
      <c r="DQ27" s="265"/>
      <c r="DR27" s="265"/>
      <c r="DS27" s="265"/>
    </row>
    <row r="28" s="13" customFormat="1" ht="80.1" customHeight="1" spans="1:123">
      <c r="A28" s="90">
        <f>+SUBTOTAL(3,G$6:$G28)</f>
        <v>23</v>
      </c>
      <c r="B28" s="94" t="e">
        <f t="shared" si="22"/>
        <v>#N/A</v>
      </c>
      <c r="C28" s="99"/>
      <c r="D28" s="99"/>
      <c r="E28" s="99"/>
      <c r="F28" s="96"/>
      <c r="G28" s="100" t="s">
        <v>102</v>
      </c>
      <c r="H28" s="94" t="s">
        <v>104</v>
      </c>
      <c r="I28" s="94"/>
      <c r="J28" s="112" t="s">
        <v>299</v>
      </c>
      <c r="K28" s="111"/>
      <c r="L28" s="101">
        <v>1</v>
      </c>
      <c r="M28" s="94" t="s">
        <v>300</v>
      </c>
      <c r="N28" s="101"/>
      <c r="O28" s="101"/>
      <c r="P28" s="101"/>
      <c r="Q28" s="96"/>
      <c r="R28" s="121"/>
      <c r="S28" s="101"/>
      <c r="T28" s="101"/>
      <c r="U28" s="96" t="s">
        <v>301</v>
      </c>
      <c r="V28" s="96"/>
      <c r="W28" s="96"/>
      <c r="X28" s="100"/>
      <c r="Y28" s="100"/>
      <c r="Z28" s="121"/>
      <c r="AA28" s="100"/>
      <c r="AB28" s="96"/>
      <c r="AC28" s="96"/>
      <c r="AD28" s="136"/>
      <c r="AE28" s="96"/>
      <c r="AF28" s="100"/>
      <c r="AG28" s="96"/>
      <c r="AH28" s="96"/>
      <c r="AI28" s="96"/>
      <c r="AJ28" s="148">
        <v>0.6</v>
      </c>
      <c r="AK28" s="149">
        <v>0.2668</v>
      </c>
      <c r="AL28" s="149"/>
      <c r="AM28" s="148"/>
      <c r="AN28" s="148"/>
      <c r="AO28" s="98">
        <v>0</v>
      </c>
      <c r="AP28" s="98">
        <f t="shared" si="11"/>
        <v>0</v>
      </c>
      <c r="AQ28" s="98"/>
      <c r="AR28" s="125" t="s">
        <v>121</v>
      </c>
      <c r="AS28" s="117">
        <f t="shared" si="12"/>
        <v>1</v>
      </c>
      <c r="AT28" s="149"/>
      <c r="AU28" s="149"/>
      <c r="AV28" s="418" t="s">
        <v>302</v>
      </c>
      <c r="AW28" s="99">
        <v>0.0217</v>
      </c>
      <c r="AX28" s="99">
        <v>0</v>
      </c>
      <c r="AY28" s="99">
        <v>0</v>
      </c>
      <c r="AZ28" s="99">
        <v>0</v>
      </c>
      <c r="BA28" s="98">
        <v>0</v>
      </c>
      <c r="BB28" s="98">
        <v>0</v>
      </c>
      <c r="BC28" s="98"/>
      <c r="BD28" s="172"/>
      <c r="BE28" s="197">
        <f t="shared" si="17"/>
        <v>0</v>
      </c>
      <c r="BF28" s="203"/>
      <c r="BG28" s="194">
        <f t="shared" si="2"/>
        <v>0</v>
      </c>
      <c r="BH28" s="99"/>
      <c r="BI28" s="125"/>
      <c r="BJ28" s="117">
        <f t="shared" si="13"/>
        <v>0</v>
      </c>
      <c r="BK28" s="209"/>
      <c r="BL28" s="200"/>
      <c r="BM28" s="200"/>
      <c r="BN28" s="121"/>
      <c r="BO28" s="235"/>
      <c r="BP28" s="149">
        <f t="shared" si="18"/>
        <v>0</v>
      </c>
      <c r="BQ28" s="228" t="e">
        <f t="shared" si="3"/>
        <v>#DIV/0!</v>
      </c>
      <c r="BR28" s="228"/>
      <c r="BS28" s="200"/>
      <c r="BT28" s="112"/>
      <c r="BU28" s="118"/>
      <c r="BV28" s="118"/>
      <c r="BW28" s="117">
        <f t="shared" si="20"/>
        <v>0</v>
      </c>
      <c r="BX28" s="117"/>
      <c r="BY28" s="117"/>
      <c r="BZ28" s="117"/>
      <c r="CA28" s="117"/>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c r="DA28" s="208"/>
      <c r="DB28" s="208"/>
      <c r="DC28" s="208"/>
      <c r="DD28" s="208"/>
      <c r="DE28" s="208"/>
      <c r="DF28" s="208"/>
      <c r="DG28" s="208"/>
      <c r="DH28" s="101"/>
      <c r="DI28" s="101"/>
      <c r="DJ28" s="101"/>
      <c r="DK28" s="101"/>
      <c r="DL28" s="101"/>
      <c r="DM28" s="149"/>
      <c r="DN28" s="149"/>
      <c r="DO28" s="149"/>
      <c r="DP28" s="101"/>
      <c r="DQ28" s="101"/>
      <c r="DR28" s="111"/>
      <c r="DS28" s="122"/>
    </row>
    <row r="29" s="13" customFormat="1" ht="80.1" customHeight="1" spans="1:123">
      <c r="A29" s="90">
        <f>+SUBTOTAL(3,G$6:$G29)</f>
        <v>24</v>
      </c>
      <c r="B29" s="94" t="e">
        <f t="shared" si="22"/>
        <v>#N/A</v>
      </c>
      <c r="C29" s="99"/>
      <c r="D29" s="99"/>
      <c r="E29" s="99"/>
      <c r="F29" s="96"/>
      <c r="G29" s="100" t="s">
        <v>102</v>
      </c>
      <c r="H29" s="94" t="s">
        <v>104</v>
      </c>
      <c r="I29" s="94"/>
      <c r="J29" s="112" t="s">
        <v>303</v>
      </c>
      <c r="K29" s="111"/>
      <c r="L29" s="101">
        <v>1</v>
      </c>
      <c r="M29" s="94" t="s">
        <v>300</v>
      </c>
      <c r="N29" s="101"/>
      <c r="O29" s="101"/>
      <c r="P29" s="101"/>
      <c r="Q29" s="96"/>
      <c r="R29" s="121"/>
      <c r="S29" s="101"/>
      <c r="T29" s="101"/>
      <c r="U29" s="96" t="s">
        <v>238</v>
      </c>
      <c r="V29" s="96"/>
      <c r="W29" s="96"/>
      <c r="X29" s="100"/>
      <c r="Y29" s="100"/>
      <c r="Z29" s="121"/>
      <c r="AA29" s="100"/>
      <c r="AB29" s="96"/>
      <c r="AC29" s="96"/>
      <c r="AD29" s="136"/>
      <c r="AE29" s="96"/>
      <c r="AF29" s="100"/>
      <c r="AG29" s="96"/>
      <c r="AH29" s="96"/>
      <c r="AI29" s="96"/>
      <c r="AJ29" s="148">
        <v>1</v>
      </c>
      <c r="AK29" s="149">
        <v>0.045</v>
      </c>
      <c r="AL29" s="149"/>
      <c r="AM29" s="148"/>
      <c r="AN29" s="148"/>
      <c r="AO29" s="98">
        <v>0</v>
      </c>
      <c r="AP29" s="98">
        <f t="shared" si="11"/>
        <v>0</v>
      </c>
      <c r="AQ29" s="98"/>
      <c r="AR29" s="125" t="s">
        <v>121</v>
      </c>
      <c r="AS29" s="117">
        <f t="shared" si="12"/>
        <v>1</v>
      </c>
      <c r="AT29" s="149"/>
      <c r="AU29" s="149"/>
      <c r="AV29" s="99"/>
      <c r="AW29" s="99"/>
      <c r="AX29" s="99"/>
      <c r="AY29" s="99"/>
      <c r="AZ29" s="99">
        <v>0.05</v>
      </c>
      <c r="BA29" s="98"/>
      <c r="BB29" s="98"/>
      <c r="BC29" s="98"/>
      <c r="BD29" s="172"/>
      <c r="BE29" s="197">
        <f t="shared" si="17"/>
        <v>0</v>
      </c>
      <c r="BF29" s="203"/>
      <c r="BG29" s="194">
        <f t="shared" si="2"/>
        <v>0</v>
      </c>
      <c r="BH29" s="99"/>
      <c r="BI29" s="125"/>
      <c r="BJ29" s="117">
        <f t="shared" si="13"/>
        <v>0</v>
      </c>
      <c r="BK29" s="209"/>
      <c r="BL29" s="200"/>
      <c r="BM29" s="200"/>
      <c r="BN29" s="121"/>
      <c r="BO29" s="235"/>
      <c r="BP29" s="149">
        <f t="shared" si="18"/>
        <v>0</v>
      </c>
      <c r="BQ29" s="228" t="e">
        <f t="shared" si="3"/>
        <v>#DIV/0!</v>
      </c>
      <c r="BR29" s="228"/>
      <c r="BS29" s="200"/>
      <c r="BT29" s="112"/>
      <c r="BU29" s="118"/>
      <c r="BV29" s="118"/>
      <c r="BW29" s="117">
        <f t="shared" si="20"/>
        <v>0</v>
      </c>
      <c r="BX29" s="117"/>
      <c r="BY29" s="117"/>
      <c r="BZ29" s="117"/>
      <c r="CA29" s="117"/>
      <c r="CB29" s="208"/>
      <c r="CC29" s="208"/>
      <c r="CD29" s="208"/>
      <c r="CE29" s="208"/>
      <c r="CF29" s="208"/>
      <c r="CG29" s="208"/>
      <c r="CH29" s="208"/>
      <c r="CI29" s="208"/>
      <c r="CJ29" s="208"/>
      <c r="CK29" s="208"/>
      <c r="CL29" s="208"/>
      <c r="CM29" s="208"/>
      <c r="CN29" s="208"/>
      <c r="CO29" s="208"/>
      <c r="CP29" s="208"/>
      <c r="CQ29" s="208"/>
      <c r="CR29" s="208"/>
      <c r="CS29" s="208"/>
      <c r="CT29" s="208"/>
      <c r="CU29" s="208"/>
      <c r="CV29" s="208"/>
      <c r="CW29" s="208"/>
      <c r="CX29" s="208"/>
      <c r="CY29" s="208"/>
      <c r="CZ29" s="208"/>
      <c r="DA29" s="208"/>
      <c r="DB29" s="208"/>
      <c r="DC29" s="208"/>
      <c r="DD29" s="208"/>
      <c r="DE29" s="208"/>
      <c r="DF29" s="208"/>
      <c r="DG29" s="208"/>
      <c r="DH29" s="101"/>
      <c r="DI29" s="101"/>
      <c r="DJ29" s="101"/>
      <c r="DK29" s="101"/>
      <c r="DL29" s="101"/>
      <c r="DM29" s="149"/>
      <c r="DN29" s="149"/>
      <c r="DO29" s="149"/>
      <c r="DP29" s="101"/>
      <c r="DQ29" s="101"/>
      <c r="DR29" s="111"/>
      <c r="DS29" s="122"/>
    </row>
    <row r="30" s="6" customFormat="1" ht="80.1" customHeight="1" spans="1:123">
      <c r="A30" s="90">
        <f>+SUBTOTAL(3,G$6:$G30)</f>
        <v>25</v>
      </c>
      <c r="B30" s="94" t="e">
        <f t="shared" si="22"/>
        <v>#N/A</v>
      </c>
      <c r="C30" s="99"/>
      <c r="D30" s="99"/>
      <c r="E30" s="99"/>
      <c r="F30" s="96"/>
      <c r="G30" s="100" t="s">
        <v>102</v>
      </c>
      <c r="H30" s="94" t="s">
        <v>104</v>
      </c>
      <c r="I30" s="94"/>
      <c r="J30" s="112" t="s">
        <v>304</v>
      </c>
      <c r="K30" s="111"/>
      <c r="L30" s="101">
        <v>1</v>
      </c>
      <c r="M30" s="94" t="s">
        <v>300</v>
      </c>
      <c r="N30" s="101"/>
      <c r="O30" s="101"/>
      <c r="P30" s="101"/>
      <c r="Q30" s="99"/>
      <c r="R30" s="101"/>
      <c r="S30" s="139"/>
      <c r="T30" s="139"/>
      <c r="U30" s="100" t="s">
        <v>305</v>
      </c>
      <c r="V30" s="100"/>
      <c r="W30" s="96"/>
      <c r="X30" s="111"/>
      <c r="Y30" s="100"/>
      <c r="Z30" s="101"/>
      <c r="AA30" s="100"/>
      <c r="AB30" s="96" t="s">
        <v>116</v>
      </c>
      <c r="AC30" s="100"/>
      <c r="AD30" s="136" t="s">
        <v>133</v>
      </c>
      <c r="AE30" s="96"/>
      <c r="AF30" s="129"/>
      <c r="AG30" s="96"/>
      <c r="AH30" s="96"/>
      <c r="AI30" s="96"/>
      <c r="AJ30" s="148">
        <v>0.11</v>
      </c>
      <c r="AK30" s="99"/>
      <c r="AL30" s="99"/>
      <c r="AM30" s="148"/>
      <c r="AN30" s="148"/>
      <c r="AO30" s="98">
        <v>0</v>
      </c>
      <c r="AP30" s="98">
        <f t="shared" si="11"/>
        <v>-0.0116</v>
      </c>
      <c r="AQ30" s="98"/>
      <c r="AR30" s="125" t="s">
        <v>121</v>
      </c>
      <c r="AS30" s="117">
        <f t="shared" si="12"/>
        <v>1</v>
      </c>
      <c r="AT30" s="149"/>
      <c r="AU30" s="149"/>
      <c r="AV30" s="99" t="s">
        <v>306</v>
      </c>
      <c r="AW30" s="99">
        <v>0.0114</v>
      </c>
      <c r="AX30" s="96">
        <v>0.0114</v>
      </c>
      <c r="AY30" s="96">
        <v>0.0116</v>
      </c>
      <c r="AZ30" s="96">
        <v>0.0116</v>
      </c>
      <c r="BA30" s="95">
        <v>0.0116</v>
      </c>
      <c r="BB30" s="95">
        <v>0.0116</v>
      </c>
      <c r="BC30" s="95">
        <v>0.0116</v>
      </c>
      <c r="BD30" s="179">
        <v>0.0116</v>
      </c>
      <c r="BE30" s="197">
        <f t="shared" si="17"/>
        <v>0</v>
      </c>
      <c r="BF30" s="204"/>
      <c r="BG30" s="194">
        <f t="shared" si="2"/>
        <v>0</v>
      </c>
      <c r="BH30" s="96"/>
      <c r="BI30" s="125"/>
      <c r="BJ30" s="117">
        <f t="shared" si="13"/>
        <v>0</v>
      </c>
      <c r="BK30" s="209"/>
      <c r="BL30" s="210"/>
      <c r="BM30" s="210"/>
      <c r="BN30" s="209"/>
      <c r="BO30" s="139"/>
      <c r="BP30" s="149">
        <f t="shared" si="18"/>
        <v>0.0116</v>
      </c>
      <c r="BQ30" s="228" t="e">
        <f t="shared" si="3"/>
        <v>#DIV/0!</v>
      </c>
      <c r="BR30" s="228"/>
      <c r="BS30" s="210"/>
      <c r="BT30" s="112"/>
      <c r="BU30" s="118"/>
      <c r="BV30" s="118"/>
      <c r="BW30" s="117">
        <f t="shared" si="20"/>
        <v>0</v>
      </c>
      <c r="BX30" s="117"/>
      <c r="BY30" s="117"/>
      <c r="BZ30" s="117"/>
      <c r="CA30" s="117"/>
      <c r="CB30" s="209"/>
      <c r="CC30" s="209"/>
      <c r="CD30" s="209"/>
      <c r="CE30" s="99"/>
      <c r="CF30" s="99"/>
      <c r="CG30" s="99"/>
      <c r="CH30" s="209"/>
      <c r="CI30" s="209"/>
      <c r="CJ30" s="209"/>
      <c r="CK30" s="209"/>
      <c r="CL30" s="209"/>
      <c r="CM30" s="209"/>
      <c r="CN30" s="209"/>
      <c r="CO30" s="209"/>
      <c r="CP30" s="209"/>
      <c r="CQ30" s="209"/>
      <c r="CR30" s="209"/>
      <c r="CS30" s="117"/>
      <c r="CT30" s="117"/>
      <c r="CU30" s="117"/>
      <c r="CV30" s="99"/>
      <c r="CW30" s="99"/>
      <c r="CX30" s="99"/>
      <c r="CY30" s="117"/>
      <c r="CZ30" s="117"/>
      <c r="DA30" s="117"/>
      <c r="DB30" s="99"/>
      <c r="DC30" s="99"/>
      <c r="DD30" s="209"/>
      <c r="DE30" s="209"/>
      <c r="DF30" s="209"/>
      <c r="DG30" s="209"/>
      <c r="DH30" s="101"/>
      <c r="DI30" s="101"/>
      <c r="DJ30" s="101"/>
      <c r="DK30" s="101"/>
      <c r="DL30" s="101"/>
      <c r="DM30" s="149"/>
      <c r="DN30" s="149"/>
      <c r="DO30" s="149"/>
      <c r="DP30" s="101"/>
      <c r="DQ30" s="101"/>
      <c r="DR30" s="100"/>
      <c r="DS30" s="154"/>
    </row>
    <row r="31" s="6" customFormat="1" ht="80.1" customHeight="1" spans="1:123">
      <c r="A31" s="90">
        <f>+SUBTOTAL(3,G$6:$G31)</f>
        <v>26</v>
      </c>
      <c r="B31" s="94" t="e">
        <f t="shared" si="22"/>
        <v>#N/A</v>
      </c>
      <c r="C31" s="99"/>
      <c r="D31" s="99"/>
      <c r="E31" s="99"/>
      <c r="F31" s="96"/>
      <c r="G31" s="100" t="s">
        <v>102</v>
      </c>
      <c r="H31" s="94" t="s">
        <v>104</v>
      </c>
      <c r="I31" s="94"/>
      <c r="J31" s="112" t="s">
        <v>307</v>
      </c>
      <c r="K31" s="111"/>
      <c r="L31" s="101">
        <v>1</v>
      </c>
      <c r="M31" s="94" t="s">
        <v>300</v>
      </c>
      <c r="N31" s="101"/>
      <c r="O31" s="101"/>
      <c r="P31" s="101"/>
      <c r="Q31" s="99"/>
      <c r="R31" s="101"/>
      <c r="S31" s="139"/>
      <c r="T31" s="139"/>
      <c r="U31" s="101"/>
      <c r="V31" s="100"/>
      <c r="W31" s="96"/>
      <c r="X31" s="111"/>
      <c r="Y31" s="100"/>
      <c r="Z31" s="101"/>
      <c r="AA31" s="100"/>
      <c r="AB31" s="96" t="s">
        <v>116</v>
      </c>
      <c r="AC31" s="100"/>
      <c r="AD31" s="136" t="s">
        <v>133</v>
      </c>
      <c r="AE31" s="96"/>
      <c r="AF31" s="129"/>
      <c r="AG31" s="96"/>
      <c r="AH31" s="96"/>
      <c r="AI31" s="96"/>
      <c r="AJ31" s="148"/>
      <c r="AK31" s="99"/>
      <c r="AL31" s="99"/>
      <c r="AM31" s="148"/>
      <c r="AN31" s="148"/>
      <c r="AO31" s="98">
        <v>0</v>
      </c>
      <c r="AP31" s="98">
        <f t="shared" si="11"/>
        <v>-0.0205</v>
      </c>
      <c r="AQ31" s="98"/>
      <c r="AR31" s="125" t="s">
        <v>121</v>
      </c>
      <c r="AS31" s="117">
        <f t="shared" si="12"/>
        <v>1</v>
      </c>
      <c r="AT31" s="149"/>
      <c r="AU31" s="149"/>
      <c r="AV31" s="99" t="s">
        <v>308</v>
      </c>
      <c r="AW31" s="99">
        <v>0.0205</v>
      </c>
      <c r="AX31" s="99">
        <v>0.0205</v>
      </c>
      <c r="AY31" s="99">
        <v>0.0205</v>
      </c>
      <c r="AZ31" s="99">
        <v>0.0205</v>
      </c>
      <c r="BA31" s="98">
        <v>0.0205</v>
      </c>
      <c r="BB31" s="98">
        <v>0.0205</v>
      </c>
      <c r="BC31" s="98">
        <v>0.0205</v>
      </c>
      <c r="BD31" s="172">
        <v>0.0205</v>
      </c>
      <c r="BE31" s="197">
        <f t="shared" si="17"/>
        <v>0</v>
      </c>
      <c r="BF31" s="203"/>
      <c r="BG31" s="194">
        <f t="shared" si="2"/>
        <v>0</v>
      </c>
      <c r="BH31" s="99"/>
      <c r="BI31" s="125"/>
      <c r="BJ31" s="117">
        <f t="shared" si="13"/>
        <v>0</v>
      </c>
      <c r="BK31" s="209"/>
      <c r="BL31" s="200"/>
      <c r="BM31" s="200"/>
      <c r="BN31" s="209"/>
      <c r="BO31" s="139"/>
      <c r="BP31" s="149">
        <f t="shared" si="18"/>
        <v>0.0205</v>
      </c>
      <c r="BQ31" s="228" t="e">
        <f t="shared" si="3"/>
        <v>#DIV/0!</v>
      </c>
      <c r="BR31" s="228"/>
      <c r="BS31" s="210"/>
      <c r="BT31" s="112"/>
      <c r="BU31" s="118"/>
      <c r="BV31" s="118"/>
      <c r="BW31" s="117">
        <f t="shared" si="20"/>
        <v>0</v>
      </c>
      <c r="BX31" s="117"/>
      <c r="BY31" s="117"/>
      <c r="BZ31" s="117"/>
      <c r="CA31" s="117"/>
      <c r="CB31" s="209"/>
      <c r="CC31" s="209"/>
      <c r="CD31" s="209"/>
      <c r="CE31" s="99"/>
      <c r="CF31" s="99"/>
      <c r="CG31" s="99"/>
      <c r="CH31" s="209"/>
      <c r="CI31" s="209"/>
      <c r="CJ31" s="209"/>
      <c r="CK31" s="209"/>
      <c r="CL31" s="209"/>
      <c r="CM31" s="209"/>
      <c r="CN31" s="209"/>
      <c r="CO31" s="209"/>
      <c r="CP31" s="209"/>
      <c r="CQ31" s="209"/>
      <c r="CR31" s="209"/>
      <c r="CS31" s="117"/>
      <c r="CT31" s="117"/>
      <c r="CU31" s="117"/>
      <c r="CV31" s="99"/>
      <c r="CW31" s="99"/>
      <c r="CX31" s="99"/>
      <c r="CY31" s="117"/>
      <c r="CZ31" s="117"/>
      <c r="DA31" s="117"/>
      <c r="DB31" s="99"/>
      <c r="DC31" s="99"/>
      <c r="DD31" s="209"/>
      <c r="DE31" s="209"/>
      <c r="DF31" s="209"/>
      <c r="DG31" s="209"/>
      <c r="DH31" s="101"/>
      <c r="DI31" s="101"/>
      <c r="DJ31" s="101"/>
      <c r="DK31" s="101"/>
      <c r="DL31" s="101"/>
      <c r="DM31" s="149"/>
      <c r="DN31" s="149"/>
      <c r="DO31" s="149"/>
      <c r="DP31" s="101"/>
      <c r="DQ31" s="101"/>
      <c r="DR31" s="100"/>
      <c r="DS31" s="154"/>
    </row>
    <row r="32" s="6" customFormat="1" ht="80.1" customHeight="1" spans="1:123">
      <c r="A32" s="90">
        <f>+SUBTOTAL(3,G$6:$G32)</f>
        <v>27</v>
      </c>
      <c r="B32" s="94" t="e">
        <f t="shared" si="22"/>
        <v>#N/A</v>
      </c>
      <c r="C32" s="99"/>
      <c r="D32" s="99"/>
      <c r="E32" s="99"/>
      <c r="F32" s="96"/>
      <c r="G32" s="100" t="s">
        <v>102</v>
      </c>
      <c r="H32" s="94" t="s">
        <v>104</v>
      </c>
      <c r="I32" s="94"/>
      <c r="J32" s="112" t="s">
        <v>309</v>
      </c>
      <c r="K32" s="111"/>
      <c r="L32" s="101">
        <v>1</v>
      </c>
      <c r="M32" s="94" t="s">
        <v>300</v>
      </c>
      <c r="N32" s="101"/>
      <c r="O32" s="101"/>
      <c r="P32" s="101"/>
      <c r="Q32" s="99"/>
      <c r="R32" s="101"/>
      <c r="S32" s="139"/>
      <c r="T32" s="139"/>
      <c r="U32" s="101"/>
      <c r="V32" s="100"/>
      <c r="W32" s="96"/>
      <c r="X32" s="111"/>
      <c r="Y32" s="100"/>
      <c r="Z32" s="101"/>
      <c r="AA32" s="100" t="s">
        <v>115</v>
      </c>
      <c r="AB32" s="96" t="s">
        <v>116</v>
      </c>
      <c r="AC32" s="100"/>
      <c r="AD32" s="136" t="s">
        <v>133</v>
      </c>
      <c r="AE32" s="96"/>
      <c r="AF32" s="129"/>
      <c r="AG32" s="96"/>
      <c r="AH32" s="96"/>
      <c r="AI32" s="96"/>
      <c r="AJ32" s="148"/>
      <c r="AK32" s="99"/>
      <c r="AL32" s="99"/>
      <c r="AM32" s="148"/>
      <c r="AN32" s="148"/>
      <c r="AO32" s="98">
        <v>0.5629</v>
      </c>
      <c r="AP32" s="98">
        <f t="shared" si="11"/>
        <v>-0.3257</v>
      </c>
      <c r="AQ32" s="98">
        <v>0.5</v>
      </c>
      <c r="AR32" s="125" t="s">
        <v>121</v>
      </c>
      <c r="AS32" s="117">
        <f t="shared" si="12"/>
        <v>1</v>
      </c>
      <c r="AT32" s="149"/>
      <c r="AU32" s="149"/>
      <c r="AV32" s="99" t="s">
        <v>310</v>
      </c>
      <c r="AW32" s="99">
        <v>0.0242</v>
      </c>
      <c r="AX32" s="99">
        <v>0.0324</v>
      </c>
      <c r="AY32" s="99">
        <v>0.0399</v>
      </c>
      <c r="AZ32" s="99">
        <v>0.041</v>
      </c>
      <c r="BA32" s="98">
        <v>0.0457</v>
      </c>
      <c r="BB32" s="98">
        <v>0.0457</v>
      </c>
      <c r="BC32" s="98">
        <v>0.0457</v>
      </c>
      <c r="BD32" s="172">
        <v>0.0457</v>
      </c>
      <c r="BE32" s="197">
        <v>0.28</v>
      </c>
      <c r="BF32" s="203">
        <v>0.28</v>
      </c>
      <c r="BG32" s="194">
        <f t="shared" si="2"/>
        <v>0</v>
      </c>
      <c r="BH32" s="99">
        <v>0.5</v>
      </c>
      <c r="BI32" s="125"/>
      <c r="BJ32" s="117">
        <f t="shared" si="13"/>
        <v>0</v>
      </c>
      <c r="BK32" s="209"/>
      <c r="BL32" s="200"/>
      <c r="BM32" s="200"/>
      <c r="BN32" s="209"/>
      <c r="BO32" s="139"/>
      <c r="BP32" s="149">
        <f t="shared" si="18"/>
        <v>0.3257</v>
      </c>
      <c r="BQ32" s="228" t="e">
        <f t="shared" si="3"/>
        <v>#DIV/0!</v>
      </c>
      <c r="BR32" s="228"/>
      <c r="BS32" s="210"/>
      <c r="BT32" s="112"/>
      <c r="BU32" s="118"/>
      <c r="BV32" s="118"/>
      <c r="BW32" s="117">
        <f t="shared" si="20"/>
        <v>0</v>
      </c>
      <c r="BX32" s="117"/>
      <c r="BY32" s="117"/>
      <c r="BZ32" s="117"/>
      <c r="CA32" s="117"/>
      <c r="CB32" s="209"/>
      <c r="CC32" s="209"/>
      <c r="CD32" s="209"/>
      <c r="CE32" s="99"/>
      <c r="CF32" s="99"/>
      <c r="CG32" s="99"/>
      <c r="CH32" s="209"/>
      <c r="CI32" s="209"/>
      <c r="CJ32" s="209"/>
      <c r="CK32" s="209"/>
      <c r="CL32" s="209"/>
      <c r="CM32" s="209"/>
      <c r="CN32" s="209"/>
      <c r="CO32" s="209"/>
      <c r="CP32" s="209"/>
      <c r="CQ32" s="209"/>
      <c r="CR32" s="209"/>
      <c r="CS32" s="117"/>
      <c r="CT32" s="117"/>
      <c r="CU32" s="117"/>
      <c r="CV32" s="99"/>
      <c r="CW32" s="99"/>
      <c r="CX32" s="99"/>
      <c r="CY32" s="117"/>
      <c r="CZ32" s="117"/>
      <c r="DA32" s="117"/>
      <c r="DB32" s="99"/>
      <c r="DC32" s="99"/>
      <c r="DD32" s="209"/>
      <c r="DE32" s="209"/>
      <c r="DF32" s="209"/>
      <c r="DG32" s="209"/>
      <c r="DH32" s="101"/>
      <c r="DI32" s="101"/>
      <c r="DJ32" s="101"/>
      <c r="DK32" s="101"/>
      <c r="DL32" s="101"/>
      <c r="DM32" s="149"/>
      <c r="DN32" s="149"/>
      <c r="DO32" s="149"/>
      <c r="DP32" s="101"/>
      <c r="DQ32" s="101"/>
      <c r="DR32" s="100"/>
      <c r="DS32" s="154"/>
    </row>
    <row r="33" s="6" customFormat="1" ht="80.1" customHeight="1" spans="1:123">
      <c r="A33" s="90">
        <f>+SUBTOTAL(3,G$6:$G33)</f>
        <v>28</v>
      </c>
      <c r="B33" s="94" t="e">
        <f t="shared" si="22"/>
        <v>#N/A</v>
      </c>
      <c r="C33" s="99"/>
      <c r="D33" s="99"/>
      <c r="E33" s="99"/>
      <c r="F33" s="96"/>
      <c r="G33" s="100" t="s">
        <v>102</v>
      </c>
      <c r="H33" s="94" t="s">
        <v>104</v>
      </c>
      <c r="I33" s="94"/>
      <c r="J33" s="112" t="s">
        <v>311</v>
      </c>
      <c r="K33" s="111"/>
      <c r="L33" s="101">
        <v>1</v>
      </c>
      <c r="M33" s="94" t="s">
        <v>300</v>
      </c>
      <c r="N33" s="101"/>
      <c r="O33" s="101"/>
      <c r="P33" s="101"/>
      <c r="Q33" s="99"/>
      <c r="R33" s="101"/>
      <c r="S33" s="139"/>
      <c r="T33" s="139"/>
      <c r="U33" s="101"/>
      <c r="V33" s="100"/>
      <c r="W33" s="96"/>
      <c r="X33" s="111"/>
      <c r="Y33" s="100"/>
      <c r="Z33" s="101"/>
      <c r="AA33" s="100"/>
      <c r="AB33" s="96" t="s">
        <v>116</v>
      </c>
      <c r="AC33" s="100"/>
      <c r="AD33" s="136" t="s">
        <v>133</v>
      </c>
      <c r="AE33" s="96"/>
      <c r="AF33" s="129"/>
      <c r="AG33" s="96"/>
      <c r="AH33" s="96"/>
      <c r="AI33" s="96"/>
      <c r="AJ33" s="148"/>
      <c r="AK33" s="99"/>
      <c r="AL33" s="99"/>
      <c r="AM33" s="148"/>
      <c r="AN33" s="148"/>
      <c r="AO33" s="98">
        <v>0</v>
      </c>
      <c r="AP33" s="98">
        <f t="shared" si="11"/>
        <v>-0.0186</v>
      </c>
      <c r="AQ33" s="98"/>
      <c r="AR33" s="125" t="s">
        <v>121</v>
      </c>
      <c r="AS33" s="117">
        <f t="shared" si="12"/>
        <v>1</v>
      </c>
      <c r="AT33" s="149"/>
      <c r="AU33" s="149"/>
      <c r="AV33" s="418" t="s">
        <v>312</v>
      </c>
      <c r="AW33" s="99">
        <v>0.0186</v>
      </c>
      <c r="AX33" s="99">
        <v>0.0186</v>
      </c>
      <c r="AY33" s="99">
        <v>0.0186</v>
      </c>
      <c r="AZ33" s="99">
        <v>0.0186</v>
      </c>
      <c r="BA33" s="98">
        <v>0.0186</v>
      </c>
      <c r="BB33" s="98">
        <v>0.0186</v>
      </c>
      <c r="BC33" s="98">
        <v>0.0186</v>
      </c>
      <c r="BD33" s="172">
        <v>0.0186</v>
      </c>
      <c r="BE33" s="197">
        <f t="shared" ref="BE33:BE40" si="23">BH33-(BD33-BC33)</f>
        <v>0</v>
      </c>
      <c r="BF33" s="203"/>
      <c r="BG33" s="194">
        <f t="shared" si="2"/>
        <v>0</v>
      </c>
      <c r="BH33" s="99"/>
      <c r="BI33" s="125"/>
      <c r="BJ33" s="117">
        <f t="shared" si="13"/>
        <v>0</v>
      </c>
      <c r="BK33" s="209"/>
      <c r="BL33" s="200"/>
      <c r="BM33" s="200"/>
      <c r="BN33" s="209"/>
      <c r="BO33" s="139"/>
      <c r="BP33" s="149">
        <f t="shared" si="18"/>
        <v>0.0186</v>
      </c>
      <c r="BQ33" s="228" t="e">
        <f t="shared" si="3"/>
        <v>#DIV/0!</v>
      </c>
      <c r="BR33" s="228"/>
      <c r="BS33" s="210"/>
      <c r="BT33" s="112"/>
      <c r="BU33" s="118"/>
      <c r="BV33" s="118"/>
      <c r="BW33" s="117">
        <f t="shared" si="20"/>
        <v>0</v>
      </c>
      <c r="BX33" s="117"/>
      <c r="BY33" s="117"/>
      <c r="BZ33" s="117"/>
      <c r="CA33" s="117"/>
      <c r="CB33" s="209"/>
      <c r="CC33" s="209"/>
      <c r="CD33" s="209"/>
      <c r="CE33" s="99"/>
      <c r="CF33" s="99"/>
      <c r="CG33" s="99"/>
      <c r="CH33" s="209"/>
      <c r="CI33" s="209"/>
      <c r="CJ33" s="209"/>
      <c r="CK33" s="209"/>
      <c r="CL33" s="209"/>
      <c r="CM33" s="209"/>
      <c r="CN33" s="209"/>
      <c r="CO33" s="209"/>
      <c r="CP33" s="209"/>
      <c r="CQ33" s="209"/>
      <c r="CR33" s="209"/>
      <c r="CS33" s="117"/>
      <c r="CT33" s="117"/>
      <c r="CU33" s="117"/>
      <c r="CV33" s="99"/>
      <c r="CW33" s="99"/>
      <c r="CX33" s="99"/>
      <c r="CY33" s="117"/>
      <c r="CZ33" s="117"/>
      <c r="DA33" s="117"/>
      <c r="DB33" s="99"/>
      <c r="DC33" s="99"/>
      <c r="DD33" s="209"/>
      <c r="DE33" s="209"/>
      <c r="DF33" s="209"/>
      <c r="DG33" s="209"/>
      <c r="DH33" s="101"/>
      <c r="DI33" s="101"/>
      <c r="DJ33" s="101"/>
      <c r="DK33" s="101"/>
      <c r="DL33" s="101"/>
      <c r="DM33" s="149"/>
      <c r="DN33" s="149"/>
      <c r="DO33" s="149"/>
      <c r="DP33" s="101"/>
      <c r="DQ33" s="101"/>
      <c r="DR33" s="100"/>
      <c r="DS33" s="154"/>
    </row>
    <row r="34" s="14" customFormat="1" ht="80.1" customHeight="1" spans="1:123">
      <c r="A34" s="90">
        <f>+SUBTOTAL(3,G$6:$G34)</f>
        <v>29</v>
      </c>
      <c r="B34" s="94"/>
      <c r="C34" s="99"/>
      <c r="D34" s="99"/>
      <c r="E34" s="99"/>
      <c r="F34" s="96"/>
      <c r="G34" s="100" t="s">
        <v>102</v>
      </c>
      <c r="H34" s="94" t="s">
        <v>104</v>
      </c>
      <c r="I34" s="94"/>
      <c r="J34" s="112" t="s">
        <v>313</v>
      </c>
      <c r="K34" s="111"/>
      <c r="L34" s="101"/>
      <c r="M34" s="94" t="s">
        <v>300</v>
      </c>
      <c r="N34" s="101"/>
      <c r="O34" s="101"/>
      <c r="P34" s="101"/>
      <c r="Q34" s="99"/>
      <c r="R34" s="101"/>
      <c r="S34" s="139"/>
      <c r="T34" s="139"/>
      <c r="U34" s="101"/>
      <c r="V34" s="100"/>
      <c r="W34" s="96"/>
      <c r="X34" s="111"/>
      <c r="Y34" s="100"/>
      <c r="Z34" s="101"/>
      <c r="AA34" s="100" t="s">
        <v>115</v>
      </c>
      <c r="AB34" s="96"/>
      <c r="AC34" s="100"/>
      <c r="AD34" s="136"/>
      <c r="AE34" s="96"/>
      <c r="AF34" s="129"/>
      <c r="AG34" s="96"/>
      <c r="AH34" s="96"/>
      <c r="AI34" s="96"/>
      <c r="AJ34" s="148"/>
      <c r="AK34" s="99"/>
      <c r="AL34" s="99"/>
      <c r="AM34" s="148"/>
      <c r="AN34" s="148"/>
      <c r="AO34" s="98"/>
      <c r="AP34" s="98"/>
      <c r="AQ34" s="98"/>
      <c r="AR34" s="125"/>
      <c r="AS34" s="117"/>
      <c r="AT34" s="149"/>
      <c r="AU34" s="149"/>
      <c r="AV34" s="99"/>
      <c r="AW34" s="99"/>
      <c r="AX34" s="99"/>
      <c r="AY34" s="99"/>
      <c r="AZ34" s="99"/>
      <c r="BA34" s="98"/>
      <c r="BB34" s="98"/>
      <c r="BC34" s="98"/>
      <c r="BD34" s="172"/>
      <c r="BE34" s="197">
        <v>0.07</v>
      </c>
      <c r="BF34" s="203">
        <v>0.07</v>
      </c>
      <c r="BG34" s="194">
        <f t="shared" si="2"/>
        <v>0</v>
      </c>
      <c r="BH34" s="99"/>
      <c r="BI34" s="125"/>
      <c r="BJ34" s="117"/>
      <c r="BK34" s="209"/>
      <c r="BL34" s="200"/>
      <c r="BM34" s="200"/>
      <c r="BN34" s="209"/>
      <c r="BO34" s="139"/>
      <c r="BP34" s="149"/>
      <c r="BQ34" s="228"/>
      <c r="BR34" s="228"/>
      <c r="BS34" s="210"/>
      <c r="BT34" s="112"/>
      <c r="BU34" s="118"/>
      <c r="BV34" s="118"/>
      <c r="BW34" s="117"/>
      <c r="BX34" s="117"/>
      <c r="BY34" s="117"/>
      <c r="BZ34" s="117"/>
      <c r="CA34" s="117"/>
      <c r="CB34" s="209"/>
      <c r="CC34" s="209"/>
      <c r="CD34" s="209"/>
      <c r="CE34" s="99"/>
      <c r="CF34" s="99"/>
      <c r="CG34" s="99"/>
      <c r="CH34" s="209"/>
      <c r="CI34" s="209"/>
      <c r="CJ34" s="209"/>
      <c r="CK34" s="209"/>
      <c r="CL34" s="209"/>
      <c r="CM34" s="209"/>
      <c r="CN34" s="209"/>
      <c r="CO34" s="209"/>
      <c r="CP34" s="209"/>
      <c r="CQ34" s="209"/>
      <c r="CR34" s="209"/>
      <c r="CS34" s="117"/>
      <c r="CT34" s="117"/>
      <c r="CU34" s="117"/>
      <c r="CV34" s="99"/>
      <c r="CW34" s="99"/>
      <c r="CX34" s="99"/>
      <c r="CY34" s="117"/>
      <c r="CZ34" s="117"/>
      <c r="DA34" s="117"/>
      <c r="DB34" s="99"/>
      <c r="DC34" s="99"/>
      <c r="DD34" s="209"/>
      <c r="DE34" s="209"/>
      <c r="DF34" s="209"/>
      <c r="DG34" s="209"/>
      <c r="DH34" s="101"/>
      <c r="DI34" s="101"/>
      <c r="DJ34" s="101"/>
      <c r="DK34" s="101"/>
      <c r="DL34" s="101"/>
      <c r="DM34" s="149"/>
      <c r="DN34" s="149"/>
      <c r="DO34" s="149"/>
      <c r="DP34" s="101"/>
      <c r="DQ34" s="101"/>
      <c r="DR34" s="100"/>
      <c r="DS34" s="154"/>
    </row>
    <row r="35" s="15" customFormat="1" ht="80.1" customHeight="1" spans="1:124">
      <c r="A35" s="90">
        <f>+SUBTOTAL(3,G$6:$G35)</f>
        <v>30</v>
      </c>
      <c r="B35" s="94" t="s">
        <v>314</v>
      </c>
      <c r="C35" s="99" t="s">
        <v>102</v>
      </c>
      <c r="D35" s="99" t="s">
        <v>315</v>
      </c>
      <c r="E35" s="99">
        <v>52</v>
      </c>
      <c r="F35" s="96"/>
      <c r="G35" s="100" t="s">
        <v>316</v>
      </c>
      <c r="H35" s="100" t="s">
        <v>104</v>
      </c>
      <c r="I35" s="100"/>
      <c r="J35" s="118" t="s">
        <v>317</v>
      </c>
      <c r="K35" s="111"/>
      <c r="L35" s="101">
        <v>1</v>
      </c>
      <c r="M35" s="100" t="s">
        <v>318</v>
      </c>
      <c r="N35" s="101"/>
      <c r="O35" s="101"/>
      <c r="P35" s="100" t="s">
        <v>319</v>
      </c>
      <c r="Q35" s="96"/>
      <c r="R35" s="100" t="s">
        <v>320</v>
      </c>
      <c r="S35" s="101"/>
      <c r="T35" s="101"/>
      <c r="U35" s="96"/>
      <c r="V35" s="96" t="s">
        <v>111</v>
      </c>
      <c r="W35" s="96"/>
      <c r="X35" s="100"/>
      <c r="Y35" s="100"/>
      <c r="Z35" s="121"/>
      <c r="AA35" s="100"/>
      <c r="AB35" s="96"/>
      <c r="AC35" s="96"/>
      <c r="AD35" s="136" t="s">
        <v>118</v>
      </c>
      <c r="AE35" s="96"/>
      <c r="AF35" s="100"/>
      <c r="AG35" s="96"/>
      <c r="AH35" s="96"/>
      <c r="AI35" s="96"/>
      <c r="AJ35" s="99">
        <v>50</v>
      </c>
      <c r="AK35" s="99"/>
      <c r="AL35" s="149"/>
      <c r="AM35" s="149"/>
      <c r="AN35" s="149"/>
      <c r="AO35" s="98">
        <v>0</v>
      </c>
      <c r="AP35" s="98">
        <f t="shared" ref="AP35:AP53" si="24">+AM35-BC35-BE35</f>
        <v>0</v>
      </c>
      <c r="AQ35" s="98"/>
      <c r="AR35" s="159"/>
      <c r="AS35" s="117"/>
      <c r="AT35" s="149"/>
      <c r="AU35" s="149"/>
      <c r="AV35" s="99"/>
      <c r="AW35" s="99"/>
      <c r="AX35" s="99"/>
      <c r="AY35" s="99"/>
      <c r="AZ35" s="99"/>
      <c r="BA35" s="99"/>
      <c r="BB35" s="99"/>
      <c r="BC35" s="99"/>
      <c r="BD35" s="176"/>
      <c r="BE35" s="197">
        <f t="shared" si="23"/>
        <v>0</v>
      </c>
      <c r="BF35" s="203"/>
      <c r="BG35" s="194">
        <f t="shared" si="2"/>
        <v>0</v>
      </c>
      <c r="BH35" s="99"/>
      <c r="BI35" s="159"/>
      <c r="BJ35" s="117"/>
      <c r="BK35" s="209"/>
      <c r="BL35" s="200"/>
      <c r="BM35" s="200"/>
      <c r="BN35" s="121"/>
      <c r="BO35" s="235"/>
      <c r="BP35" s="149">
        <f t="shared" ref="BP35:BP60" si="25">+BC35+BE35</f>
        <v>0</v>
      </c>
      <c r="BQ35" s="228"/>
      <c r="BR35" s="228"/>
      <c r="BS35" s="200"/>
      <c r="BT35" s="118" t="s">
        <v>321</v>
      </c>
      <c r="BU35" s="118"/>
      <c r="BV35" s="118"/>
      <c r="BW35" s="117"/>
      <c r="BX35" s="117"/>
      <c r="BY35" s="117"/>
      <c r="BZ35" s="117"/>
      <c r="CA35" s="117"/>
      <c r="CB35" s="208"/>
      <c r="CC35" s="208"/>
      <c r="CD35" s="208"/>
      <c r="CE35" s="208"/>
      <c r="CF35" s="208"/>
      <c r="CG35" s="208"/>
      <c r="CH35" s="208"/>
      <c r="CI35" s="208"/>
      <c r="CJ35" s="208"/>
      <c r="CK35" s="208"/>
      <c r="CL35" s="208"/>
      <c r="CM35" s="208"/>
      <c r="CN35" s="208"/>
      <c r="CO35" s="208"/>
      <c r="CP35" s="208"/>
      <c r="CQ35" s="208"/>
      <c r="CR35" s="208"/>
      <c r="CS35" s="208"/>
      <c r="CT35" s="208"/>
      <c r="CU35" s="208"/>
      <c r="CV35" s="208"/>
      <c r="CW35" s="208"/>
      <c r="CX35" s="208"/>
      <c r="CY35" s="208"/>
      <c r="CZ35" s="208"/>
      <c r="DA35" s="208"/>
      <c r="DB35" s="208"/>
      <c r="DC35" s="208"/>
      <c r="DD35" s="208"/>
      <c r="DE35" s="208"/>
      <c r="DF35" s="208"/>
      <c r="DG35" s="208"/>
      <c r="DH35" s="101"/>
      <c r="DI35" s="101"/>
      <c r="DJ35" s="101"/>
      <c r="DK35" s="101"/>
      <c r="DL35" s="101"/>
      <c r="DM35" s="149"/>
      <c r="DN35" s="149"/>
      <c r="DO35" s="149"/>
      <c r="DP35" s="101"/>
      <c r="DQ35" s="101"/>
      <c r="DR35" s="111"/>
      <c r="DS35" s="122"/>
      <c r="DT35" s="21"/>
    </row>
    <row r="36" s="16" customFormat="1" ht="165" customHeight="1" spans="1:123">
      <c r="A36" s="90">
        <f>+SUBTOTAL(3,G$6:$G36)</f>
        <v>31</v>
      </c>
      <c r="B36" s="94" t="e">
        <f t="shared" ref="B36:B38" si="26">_xlfn.IFS(AND(BI36="否",BX36="办结"),"手续已办结未开工",AND(BI36="是",BX36="未办结"),"手续未办结已开工",AND(BI36="否",BX36="未办结"),"手续未办结未开工",AND(BI36="是",BX36="办结"),"手续已办结已开工")</f>
        <v>#N/A</v>
      </c>
      <c r="C36" s="98"/>
      <c r="D36" s="98"/>
      <c r="E36" s="98"/>
      <c r="F36" s="96" t="s">
        <v>103</v>
      </c>
      <c r="G36" s="97" t="s">
        <v>102</v>
      </c>
      <c r="H36" s="94" t="s">
        <v>322</v>
      </c>
      <c r="I36" s="94"/>
      <c r="J36" s="110" t="s">
        <v>323</v>
      </c>
      <c r="K36" s="111" t="s">
        <v>324</v>
      </c>
      <c r="L36" s="90">
        <v>1</v>
      </c>
      <c r="M36" s="94" t="s">
        <v>176</v>
      </c>
      <c r="N36" s="94" t="s">
        <v>108</v>
      </c>
      <c r="O36" s="94" t="s">
        <v>109</v>
      </c>
      <c r="P36" s="94" t="s">
        <v>110</v>
      </c>
      <c r="Q36" s="96" t="s">
        <v>121</v>
      </c>
      <c r="R36" s="101"/>
      <c r="S36" s="101" t="s">
        <v>325</v>
      </c>
      <c r="T36" s="101"/>
      <c r="U36" s="136" t="s">
        <v>326</v>
      </c>
      <c r="V36" s="135" t="s">
        <v>206</v>
      </c>
      <c r="W36" s="100" t="s">
        <v>327</v>
      </c>
      <c r="X36" s="136" t="s">
        <v>113</v>
      </c>
      <c r="Y36" s="136" t="s">
        <v>114</v>
      </c>
      <c r="Z36" s="139"/>
      <c r="AA36" s="100" t="s">
        <v>115</v>
      </c>
      <c r="AB36" s="96" t="s">
        <v>116</v>
      </c>
      <c r="AC36" s="96" t="s">
        <v>117</v>
      </c>
      <c r="AD36" s="100" t="s">
        <v>118</v>
      </c>
      <c r="AE36" s="96"/>
      <c r="AF36" s="145" t="s">
        <v>134</v>
      </c>
      <c r="AG36" s="96" t="s">
        <v>53</v>
      </c>
      <c r="AH36" s="96"/>
      <c r="AI36" s="96" t="s">
        <v>328</v>
      </c>
      <c r="AJ36" s="148">
        <v>2.4</v>
      </c>
      <c r="AK36" s="148">
        <v>0.3502</v>
      </c>
      <c r="AL36" s="149">
        <v>0.3502</v>
      </c>
      <c r="AM36" s="148">
        <v>1.5</v>
      </c>
      <c r="AN36" s="148">
        <v>1.9</v>
      </c>
      <c r="AO36" s="98">
        <v>0.17</v>
      </c>
      <c r="AP36" s="98">
        <f t="shared" si="24"/>
        <v>-0.00849999999999987</v>
      </c>
      <c r="AQ36" s="98">
        <v>0.1</v>
      </c>
      <c r="AR36" s="125" t="s">
        <v>121</v>
      </c>
      <c r="AS36" s="117">
        <f t="shared" ref="AS36:AS60" si="27">+IF(OR(AR36="是",AR36="完工"),1,0)</f>
        <v>1</v>
      </c>
      <c r="AT36" s="96">
        <v>1</v>
      </c>
      <c r="AU36" s="96" t="s">
        <v>329</v>
      </c>
      <c r="AV36" s="96" t="s">
        <v>330</v>
      </c>
      <c r="AW36" s="96"/>
      <c r="AX36" s="95"/>
      <c r="AY36" s="95">
        <v>0.9176</v>
      </c>
      <c r="AZ36" s="95">
        <v>1.0349</v>
      </c>
      <c r="BA36" s="95">
        <v>1.3366</v>
      </c>
      <c r="BB36" s="95">
        <v>1.3888</v>
      </c>
      <c r="BC36" s="95">
        <v>1.4498</v>
      </c>
      <c r="BD36" s="179">
        <v>1.4911</v>
      </c>
      <c r="BE36" s="197">
        <f t="shared" si="23"/>
        <v>0.0586999999999999</v>
      </c>
      <c r="BF36" s="211">
        <v>0.03</v>
      </c>
      <c r="BG36" s="194">
        <f t="shared" si="2"/>
        <v>0.0286999999999999</v>
      </c>
      <c r="BH36" s="95">
        <v>0.1</v>
      </c>
      <c r="BI36" s="125" t="s">
        <v>137</v>
      </c>
      <c r="BJ36" s="117">
        <f t="shared" ref="BJ36:BJ53" si="28">+IF(OR(BI36="是",BI36="完工"),1,0)</f>
        <v>1</v>
      </c>
      <c r="BK36" s="199" t="s">
        <v>187</v>
      </c>
      <c r="BL36" s="205" t="s">
        <v>331</v>
      </c>
      <c r="BM36" s="118" t="s">
        <v>212</v>
      </c>
      <c r="BN36" s="117">
        <v>2</v>
      </c>
      <c r="BO36" s="209">
        <v>45261</v>
      </c>
      <c r="BP36" s="149">
        <f t="shared" si="25"/>
        <v>1.5085</v>
      </c>
      <c r="BQ36" s="228">
        <f t="shared" ref="BQ36:BQ53" si="29">BP36/AM36</f>
        <v>1.00566666666667</v>
      </c>
      <c r="BR36" s="228"/>
      <c r="BS36" s="200"/>
      <c r="BT36" s="112" t="s">
        <v>332</v>
      </c>
      <c r="BU36" s="124"/>
      <c r="BV36" s="112"/>
      <c r="BW36" s="127">
        <f t="shared" ref="BW36:BW38" si="30">+COUNTIF(CB36:DD36,"否")</f>
        <v>0</v>
      </c>
      <c r="BX36" s="125" t="str">
        <f t="shared" ref="BX36:BX38" si="31">+IF(BW36=0,"办结","未办结")</f>
        <v>办结</v>
      </c>
      <c r="BY36" s="159"/>
      <c r="BZ36" s="96" t="s">
        <v>139</v>
      </c>
      <c r="CA36" s="99"/>
      <c r="CB36" s="199" t="s">
        <v>121</v>
      </c>
      <c r="CC36" s="199"/>
      <c r="CD36" s="199"/>
      <c r="CE36" s="95" t="s">
        <v>125</v>
      </c>
      <c r="CF36" s="95"/>
      <c r="CG36" s="95"/>
      <c r="CH36" s="95" t="s">
        <v>125</v>
      </c>
      <c r="CI36" s="95"/>
      <c r="CJ36" s="95"/>
      <c r="CK36" s="95"/>
      <c r="CL36" s="95" t="s">
        <v>125</v>
      </c>
      <c r="CM36" s="95"/>
      <c r="CN36" s="95"/>
      <c r="CO36" s="95"/>
      <c r="CP36" s="95" t="s">
        <v>125</v>
      </c>
      <c r="CQ36" s="95"/>
      <c r="CR36" s="95"/>
      <c r="CS36" s="95" t="s">
        <v>125</v>
      </c>
      <c r="CT36" s="95"/>
      <c r="CU36" s="95"/>
      <c r="CV36" s="95" t="s">
        <v>125</v>
      </c>
      <c r="CW36" s="95" t="s">
        <v>125</v>
      </c>
      <c r="CX36" s="95"/>
      <c r="CY36" s="95" t="s">
        <v>125</v>
      </c>
      <c r="CZ36" s="95"/>
      <c r="DA36" s="95"/>
      <c r="DB36" s="199" t="s">
        <v>125</v>
      </c>
      <c r="DC36" s="199"/>
      <c r="DD36" s="95" t="s">
        <v>125</v>
      </c>
      <c r="DE36" s="95"/>
      <c r="DF36" s="95" t="s">
        <v>125</v>
      </c>
      <c r="DG36" s="95"/>
      <c r="DH36" s="139"/>
      <c r="DI36" s="139"/>
      <c r="DJ36" s="139"/>
      <c r="DK36" s="139"/>
      <c r="DL36" s="139"/>
      <c r="DM36" s="148">
        <v>1.9</v>
      </c>
      <c r="DN36" s="148">
        <f t="shared" ref="DN36:DN39" si="32">+DK36-DM36</f>
        <v>-1.9</v>
      </c>
      <c r="DO36" s="148">
        <v>1.9</v>
      </c>
      <c r="DP36" s="139"/>
      <c r="DQ36" s="139"/>
      <c r="DR36" s="100" t="s">
        <v>333</v>
      </c>
      <c r="DS36" s="101">
        <v>13947775218</v>
      </c>
    </row>
    <row r="37" s="14" customFormat="1" ht="80.1" customHeight="1" spans="1:123">
      <c r="A37" s="90">
        <f>+SUBTOTAL(3,G$6:$G37)</f>
        <v>32</v>
      </c>
      <c r="B37" s="94" t="e">
        <f t="shared" si="26"/>
        <v>#N/A</v>
      </c>
      <c r="C37" s="98"/>
      <c r="D37" s="98"/>
      <c r="E37" s="98"/>
      <c r="F37" s="99"/>
      <c r="G37" s="94" t="s">
        <v>102</v>
      </c>
      <c r="H37" s="94" t="s">
        <v>334</v>
      </c>
      <c r="I37" s="94"/>
      <c r="J37" s="112" t="s">
        <v>335</v>
      </c>
      <c r="K37" s="118" t="s">
        <v>336</v>
      </c>
      <c r="L37" s="90">
        <v>1</v>
      </c>
      <c r="M37" s="94" t="s">
        <v>107</v>
      </c>
      <c r="N37" s="90"/>
      <c r="O37" s="90"/>
      <c r="P37" s="90"/>
      <c r="Q37" s="99"/>
      <c r="R37" s="101"/>
      <c r="S37" s="101"/>
      <c r="T37" s="101"/>
      <c r="U37" s="101"/>
      <c r="V37" s="100" t="s">
        <v>111</v>
      </c>
      <c r="W37" s="129" t="s">
        <v>111</v>
      </c>
      <c r="X37" s="136" t="s">
        <v>113</v>
      </c>
      <c r="Y37" s="100" t="s">
        <v>337</v>
      </c>
      <c r="Z37" s="101"/>
      <c r="AA37" s="100" t="s">
        <v>115</v>
      </c>
      <c r="AB37" s="96" t="s">
        <v>116</v>
      </c>
      <c r="AC37" s="96" t="s">
        <v>338</v>
      </c>
      <c r="AD37" s="100" t="s">
        <v>133</v>
      </c>
      <c r="AE37" s="96"/>
      <c r="AF37" s="145" t="s">
        <v>119</v>
      </c>
      <c r="AG37" s="150"/>
      <c r="AH37" s="96" t="s">
        <v>120</v>
      </c>
      <c r="AI37" s="150">
        <v>1</v>
      </c>
      <c r="AJ37" s="148">
        <v>0.174</v>
      </c>
      <c r="AK37" s="148">
        <v>0</v>
      </c>
      <c r="AL37" s="149">
        <v>0</v>
      </c>
      <c r="AM37" s="148">
        <v>0.17</v>
      </c>
      <c r="AN37" s="148">
        <v>0.17</v>
      </c>
      <c r="AO37" s="98">
        <v>0</v>
      </c>
      <c r="AP37" s="98">
        <f t="shared" si="24"/>
        <v>0.17</v>
      </c>
      <c r="AQ37" s="98"/>
      <c r="AR37" s="125" t="s">
        <v>231</v>
      </c>
      <c r="AS37" s="117">
        <f t="shared" si="27"/>
        <v>0</v>
      </c>
      <c r="AT37" s="149"/>
      <c r="AU37" s="149"/>
      <c r="AV37" s="149"/>
      <c r="AW37" s="99"/>
      <c r="AX37" s="98"/>
      <c r="AY37" s="98"/>
      <c r="AZ37" s="148"/>
      <c r="BA37" s="98"/>
      <c r="BB37" s="98"/>
      <c r="BC37" s="98"/>
      <c r="BD37" s="172"/>
      <c r="BE37" s="197">
        <f t="shared" si="23"/>
        <v>0</v>
      </c>
      <c r="BF37" s="201"/>
      <c r="BG37" s="194">
        <f t="shared" si="2"/>
        <v>0</v>
      </c>
      <c r="BH37" s="98"/>
      <c r="BI37" s="125" t="s">
        <v>137</v>
      </c>
      <c r="BJ37" s="117">
        <f t="shared" si="28"/>
        <v>1</v>
      </c>
      <c r="BK37" s="199" t="s">
        <v>122</v>
      </c>
      <c r="BL37" s="212" t="s">
        <v>339</v>
      </c>
      <c r="BM37" s="118" t="s">
        <v>212</v>
      </c>
      <c r="BN37" s="117">
        <v>1</v>
      </c>
      <c r="BO37" s="209"/>
      <c r="BP37" s="149">
        <v>0.1</v>
      </c>
      <c r="BQ37" s="228">
        <f t="shared" si="29"/>
        <v>0.588235294117647</v>
      </c>
      <c r="BR37" s="228"/>
      <c r="BS37" s="237"/>
      <c r="BT37" s="112" t="s">
        <v>340</v>
      </c>
      <c r="BV37" s="112"/>
      <c r="BW37" s="127">
        <f t="shared" si="30"/>
        <v>0</v>
      </c>
      <c r="BX37" s="125" t="str">
        <f t="shared" si="31"/>
        <v>办结</v>
      </c>
      <c r="BY37" s="117"/>
      <c r="BZ37" s="117"/>
      <c r="CA37" s="117"/>
      <c r="CB37" s="95" t="s">
        <v>125</v>
      </c>
      <c r="CC37" s="95"/>
      <c r="CD37" s="95"/>
      <c r="CE37" s="95" t="s">
        <v>125</v>
      </c>
      <c r="CF37" s="95"/>
      <c r="CG37" s="95"/>
      <c r="CH37" s="95" t="s">
        <v>125</v>
      </c>
      <c r="CI37" s="95"/>
      <c r="CJ37" s="95"/>
      <c r="CK37" s="95"/>
      <c r="CL37" s="95" t="s">
        <v>125</v>
      </c>
      <c r="CM37" s="95"/>
      <c r="CN37" s="95"/>
      <c r="CO37" s="95"/>
      <c r="CP37" s="95" t="s">
        <v>125</v>
      </c>
      <c r="CQ37" s="95"/>
      <c r="CR37" s="95"/>
      <c r="CS37" s="199" t="s">
        <v>121</v>
      </c>
      <c r="CT37" s="199"/>
      <c r="CU37" s="199"/>
      <c r="CV37" s="95" t="s">
        <v>125</v>
      </c>
      <c r="CW37" s="95" t="s">
        <v>125</v>
      </c>
      <c r="CX37" s="95"/>
      <c r="CY37" s="95" t="s">
        <v>125</v>
      </c>
      <c r="CZ37" s="95"/>
      <c r="DA37" s="95"/>
      <c r="DB37" s="95" t="s">
        <v>125</v>
      </c>
      <c r="DC37" s="95"/>
      <c r="DD37" s="95" t="s">
        <v>125</v>
      </c>
      <c r="DE37" s="95"/>
      <c r="DF37" s="95"/>
      <c r="DG37" s="95"/>
      <c r="DH37" s="101"/>
      <c r="DI37" s="101"/>
      <c r="DJ37" s="101"/>
      <c r="DK37" s="101"/>
      <c r="DL37" s="101"/>
      <c r="DM37" s="148">
        <v>0.17</v>
      </c>
      <c r="DN37" s="148">
        <f t="shared" si="32"/>
        <v>-0.17</v>
      </c>
      <c r="DO37" s="148">
        <v>0.17</v>
      </c>
      <c r="DP37" s="101"/>
      <c r="DQ37" s="101"/>
      <c r="DR37" s="100" t="s">
        <v>341</v>
      </c>
      <c r="DS37" s="101">
        <v>15947368168</v>
      </c>
    </row>
    <row r="38" s="14" customFormat="1" ht="80.1" customHeight="1" spans="1:123">
      <c r="A38" s="90">
        <f>+SUBTOTAL(3,G$6:$G38)</f>
        <v>33</v>
      </c>
      <c r="B38" s="94" t="e">
        <f t="shared" si="26"/>
        <v>#N/A</v>
      </c>
      <c r="C38" s="98"/>
      <c r="D38" s="98"/>
      <c r="E38" s="98"/>
      <c r="F38" s="99"/>
      <c r="G38" s="94" t="s">
        <v>102</v>
      </c>
      <c r="H38" s="94" t="s">
        <v>334</v>
      </c>
      <c r="I38" s="94"/>
      <c r="J38" s="119" t="s">
        <v>342</v>
      </c>
      <c r="K38" s="118" t="s">
        <v>343</v>
      </c>
      <c r="L38" s="90">
        <v>1</v>
      </c>
      <c r="M38" s="94" t="s">
        <v>107</v>
      </c>
      <c r="N38" s="90"/>
      <c r="O38" s="90"/>
      <c r="P38" s="90"/>
      <c r="Q38" s="99"/>
      <c r="R38" s="99"/>
      <c r="S38" s="101"/>
      <c r="T38" s="101"/>
      <c r="U38" s="96" t="s">
        <v>334</v>
      </c>
      <c r="V38" s="100" t="s">
        <v>111</v>
      </c>
      <c r="W38" s="129" t="s">
        <v>111</v>
      </c>
      <c r="X38" s="136" t="s">
        <v>113</v>
      </c>
      <c r="Y38" s="100" t="s">
        <v>337</v>
      </c>
      <c r="Z38" s="101"/>
      <c r="AA38" s="100" t="s">
        <v>115</v>
      </c>
      <c r="AB38" s="96" t="s">
        <v>116</v>
      </c>
      <c r="AC38" s="96" t="s">
        <v>338</v>
      </c>
      <c r="AD38" s="100" t="s">
        <v>133</v>
      </c>
      <c r="AE38" s="96"/>
      <c r="AF38" s="145" t="s">
        <v>119</v>
      </c>
      <c r="AG38" s="96" t="s">
        <v>53</v>
      </c>
      <c r="AH38" s="96" t="s">
        <v>120</v>
      </c>
      <c r="AI38" s="96"/>
      <c r="AJ38" s="148">
        <v>0.1845</v>
      </c>
      <c r="AK38" s="148">
        <v>0</v>
      </c>
      <c r="AL38" s="149">
        <v>0</v>
      </c>
      <c r="AM38" s="148">
        <v>0.1845</v>
      </c>
      <c r="AN38" s="148">
        <v>0.1845</v>
      </c>
      <c r="AO38" s="98">
        <v>0</v>
      </c>
      <c r="AP38" s="98">
        <f t="shared" si="24"/>
        <v>0.0045</v>
      </c>
      <c r="AQ38" s="98"/>
      <c r="AR38" s="125" t="s">
        <v>231</v>
      </c>
      <c r="AS38" s="117">
        <f t="shared" si="27"/>
        <v>0</v>
      </c>
      <c r="AT38" s="149"/>
      <c r="AU38" s="149"/>
      <c r="AV38" s="149"/>
      <c r="AW38" s="99"/>
      <c r="AX38" s="98"/>
      <c r="AY38" s="98"/>
      <c r="AZ38" s="148"/>
      <c r="BA38" s="98"/>
      <c r="BB38" s="98"/>
      <c r="BC38" s="98"/>
      <c r="BD38" s="172"/>
      <c r="BE38" s="197">
        <f t="shared" si="23"/>
        <v>0.18</v>
      </c>
      <c r="BF38" s="201">
        <v>0.06</v>
      </c>
      <c r="BG38" s="194">
        <f t="shared" si="2"/>
        <v>0.12</v>
      </c>
      <c r="BH38" s="98">
        <v>0.18</v>
      </c>
      <c r="BI38" s="125" t="s">
        <v>137</v>
      </c>
      <c r="BJ38" s="117">
        <f t="shared" si="28"/>
        <v>1</v>
      </c>
      <c r="BK38" s="202">
        <v>45047</v>
      </c>
      <c r="BL38" s="212" t="s">
        <v>344</v>
      </c>
      <c r="BM38" s="118" t="s">
        <v>212</v>
      </c>
      <c r="BN38" s="117">
        <v>1</v>
      </c>
      <c r="BO38" s="209"/>
      <c r="BP38" s="149">
        <v>0.1</v>
      </c>
      <c r="BQ38" s="228">
        <f t="shared" si="29"/>
        <v>0.542005420054201</v>
      </c>
      <c r="BR38" s="232" t="s">
        <v>345</v>
      </c>
      <c r="BS38" s="237" t="s">
        <v>346</v>
      </c>
      <c r="BT38" s="232" t="s">
        <v>345</v>
      </c>
      <c r="BV38" s="112"/>
      <c r="BW38" s="127">
        <f t="shared" si="30"/>
        <v>0</v>
      </c>
      <c r="BX38" s="125" t="str">
        <f t="shared" si="31"/>
        <v>办结</v>
      </c>
      <c r="BY38" s="117"/>
      <c r="BZ38" s="117"/>
      <c r="CA38" s="117"/>
      <c r="CB38" s="95" t="s">
        <v>125</v>
      </c>
      <c r="CC38" s="95"/>
      <c r="CD38" s="95"/>
      <c r="CE38" s="95" t="s">
        <v>125</v>
      </c>
      <c r="CF38" s="95"/>
      <c r="CG38" s="95"/>
      <c r="CH38" s="95" t="s">
        <v>125</v>
      </c>
      <c r="CI38" s="95"/>
      <c r="CJ38" s="95"/>
      <c r="CK38" s="95"/>
      <c r="CL38" s="95" t="s">
        <v>125</v>
      </c>
      <c r="CM38" s="95"/>
      <c r="CN38" s="95"/>
      <c r="CO38" s="95"/>
      <c r="CP38" s="95" t="s">
        <v>125</v>
      </c>
      <c r="CQ38" s="95"/>
      <c r="CR38" s="95"/>
      <c r="CS38" s="199" t="s">
        <v>125</v>
      </c>
      <c r="CT38" s="199"/>
      <c r="CU38" s="199"/>
      <c r="CV38" s="95" t="s">
        <v>125</v>
      </c>
      <c r="CW38" s="95" t="s">
        <v>125</v>
      </c>
      <c r="CX38" s="125"/>
      <c r="CY38" s="95" t="s">
        <v>125</v>
      </c>
      <c r="CZ38" s="95"/>
      <c r="DA38" s="95"/>
      <c r="DB38" s="95" t="s">
        <v>125</v>
      </c>
      <c r="DC38" s="95"/>
      <c r="DD38" s="95" t="s">
        <v>125</v>
      </c>
      <c r="DE38" s="95"/>
      <c r="DF38" s="95" t="s">
        <v>125</v>
      </c>
      <c r="DG38" s="95"/>
      <c r="DH38" s="101"/>
      <c r="DI38" s="101"/>
      <c r="DJ38" s="101"/>
      <c r="DK38" s="101"/>
      <c r="DL38" s="101"/>
      <c r="DM38" s="148">
        <v>0.1845</v>
      </c>
      <c r="DN38" s="148">
        <f t="shared" si="32"/>
        <v>-0.1845</v>
      </c>
      <c r="DO38" s="148">
        <v>0.1845</v>
      </c>
      <c r="DP38" s="101"/>
      <c r="DQ38" s="101"/>
      <c r="DR38" s="96" t="s">
        <v>347</v>
      </c>
      <c r="DS38" s="99">
        <v>13947775231</v>
      </c>
    </row>
    <row r="39" s="14" customFormat="1" ht="135.95" customHeight="1" spans="1:123">
      <c r="A39" s="90">
        <f>+SUBTOTAL(3,G$6:$G39)</f>
        <v>34</v>
      </c>
      <c r="B39" s="94" t="s">
        <v>127</v>
      </c>
      <c r="C39" s="98"/>
      <c r="D39" s="98"/>
      <c r="E39" s="98"/>
      <c r="F39" s="98"/>
      <c r="G39" s="94" t="s">
        <v>102</v>
      </c>
      <c r="H39" s="94" t="s">
        <v>334</v>
      </c>
      <c r="I39" s="94"/>
      <c r="J39" s="112" t="s">
        <v>348</v>
      </c>
      <c r="K39" s="120" t="s">
        <v>349</v>
      </c>
      <c r="L39" s="90">
        <v>1</v>
      </c>
      <c r="M39" s="94" t="s">
        <v>107</v>
      </c>
      <c r="N39" s="90"/>
      <c r="O39" s="90"/>
      <c r="P39" s="90"/>
      <c r="Q39" s="98"/>
      <c r="R39" s="98"/>
      <c r="S39" s="90"/>
      <c r="T39" s="90"/>
      <c r="U39" s="98"/>
      <c r="V39" s="94"/>
      <c r="W39" s="140"/>
      <c r="X39" s="123"/>
      <c r="Y39" s="94"/>
      <c r="Z39" s="90"/>
      <c r="AA39" s="94" t="s">
        <v>350</v>
      </c>
      <c r="AB39" s="95" t="s">
        <v>351</v>
      </c>
      <c r="AC39" s="95" t="s">
        <v>352</v>
      </c>
      <c r="AD39" s="123" t="s">
        <v>133</v>
      </c>
      <c r="AE39" s="95"/>
      <c r="AF39" s="146" t="s">
        <v>119</v>
      </c>
      <c r="AG39" s="95"/>
      <c r="AH39" s="98"/>
      <c r="AI39" s="95"/>
      <c r="AJ39" s="148">
        <v>0.23</v>
      </c>
      <c r="AK39" s="148"/>
      <c r="AL39" s="148"/>
      <c r="AM39" s="148">
        <v>0.23</v>
      </c>
      <c r="AN39" s="148">
        <v>0.23</v>
      </c>
      <c r="AO39" s="98">
        <v>0.052</v>
      </c>
      <c r="AP39" s="98">
        <f t="shared" si="24"/>
        <v>-0.00319999999999998</v>
      </c>
      <c r="AQ39" s="98"/>
      <c r="AR39" s="125" t="s">
        <v>121</v>
      </c>
      <c r="AS39" s="127">
        <f t="shared" si="27"/>
        <v>1</v>
      </c>
      <c r="AT39" s="148"/>
      <c r="AU39" s="101">
        <v>202306</v>
      </c>
      <c r="AV39" s="156" t="s">
        <v>353</v>
      </c>
      <c r="AW39" s="98"/>
      <c r="AX39" s="98"/>
      <c r="AY39" s="98"/>
      <c r="AZ39" s="98"/>
      <c r="BA39" s="98">
        <v>0.186</v>
      </c>
      <c r="BB39" s="98">
        <v>0.186</v>
      </c>
      <c r="BC39" s="98">
        <v>0.2332</v>
      </c>
      <c r="BD39" s="172">
        <v>0.2332</v>
      </c>
      <c r="BE39" s="197">
        <f t="shared" si="23"/>
        <v>0</v>
      </c>
      <c r="BF39" s="201"/>
      <c r="BG39" s="194">
        <f t="shared" si="2"/>
        <v>0</v>
      </c>
      <c r="BH39" s="98"/>
      <c r="BI39" s="125" t="s">
        <v>137</v>
      </c>
      <c r="BJ39" s="127">
        <f t="shared" si="28"/>
        <v>1</v>
      </c>
      <c r="BK39" s="202"/>
      <c r="BL39" s="212" t="s">
        <v>354</v>
      </c>
      <c r="BM39" s="118" t="s">
        <v>212</v>
      </c>
      <c r="BN39" s="127"/>
      <c r="BO39" s="202"/>
      <c r="BP39" s="149">
        <f t="shared" si="25"/>
        <v>0.2332</v>
      </c>
      <c r="BQ39" s="228">
        <f t="shared" si="29"/>
        <v>1.01391304347826</v>
      </c>
      <c r="BR39" s="228"/>
      <c r="BS39" s="232"/>
      <c r="BT39" s="112" t="s">
        <v>355</v>
      </c>
      <c r="BU39" s="262"/>
      <c r="BV39" s="112"/>
      <c r="BW39" s="127"/>
      <c r="BX39" s="125" t="s">
        <v>91</v>
      </c>
      <c r="BY39" s="127"/>
      <c r="BZ39" s="127"/>
      <c r="CA39" s="127"/>
      <c r="CB39" s="95"/>
      <c r="CC39" s="95"/>
      <c r="CD39" s="95"/>
      <c r="CE39" s="95"/>
      <c r="CF39" s="95"/>
      <c r="CG39" s="95"/>
      <c r="CH39" s="95"/>
      <c r="CI39" s="95"/>
      <c r="CJ39" s="95"/>
      <c r="CK39" s="95"/>
      <c r="CL39" s="95"/>
      <c r="CM39" s="95"/>
      <c r="CN39" s="95"/>
      <c r="CO39" s="95"/>
      <c r="CP39" s="95"/>
      <c r="CQ39" s="95"/>
      <c r="CR39" s="95"/>
      <c r="CS39" s="199"/>
      <c r="CT39" s="199"/>
      <c r="CU39" s="199"/>
      <c r="CV39" s="95"/>
      <c r="CW39" s="95"/>
      <c r="CX39" s="125"/>
      <c r="CY39" s="95"/>
      <c r="CZ39" s="95"/>
      <c r="DA39" s="95"/>
      <c r="DB39" s="95"/>
      <c r="DC39" s="95"/>
      <c r="DD39" s="95"/>
      <c r="DE39" s="95"/>
      <c r="DF39" s="95"/>
      <c r="DG39" s="95"/>
      <c r="DH39" s="90"/>
      <c r="DI39" s="90"/>
      <c r="DJ39" s="90"/>
      <c r="DK39" s="90"/>
      <c r="DL39" s="90"/>
      <c r="DM39" s="148">
        <v>0.23</v>
      </c>
      <c r="DN39" s="148">
        <f t="shared" si="32"/>
        <v>-0.23</v>
      </c>
      <c r="DO39" s="148"/>
      <c r="DP39" s="90"/>
      <c r="DQ39" s="90"/>
      <c r="DR39" s="95"/>
      <c r="DS39" s="98"/>
    </row>
    <row r="40" s="17" customFormat="1" ht="80.1" customHeight="1" spans="1:123">
      <c r="A40" s="101">
        <f>+SUBTOTAL(3,G$6:$G40)</f>
        <v>35</v>
      </c>
      <c r="B40" s="94" t="e">
        <f t="shared" ref="B40:B50" si="33">_xlfn.IFS(AND(BI40="否",BX40="办结"),"手续已办结未开工",AND(BI40="是",BX40="未办结"),"手续未办结已开工",AND(BI40="否",BX40="未办结"),"手续未办结未开工",AND(BI40="是",BX40="办结"),"手续已办结已开工")</f>
        <v>#N/A</v>
      </c>
      <c r="C40" s="99"/>
      <c r="D40" s="99"/>
      <c r="E40" s="99"/>
      <c r="F40" s="99"/>
      <c r="G40" s="100" t="s">
        <v>102</v>
      </c>
      <c r="H40" s="100" t="s">
        <v>334</v>
      </c>
      <c r="I40" s="100"/>
      <c r="J40" s="121" t="s">
        <v>356</v>
      </c>
      <c r="K40" s="118" t="s">
        <v>357</v>
      </c>
      <c r="L40" s="101">
        <v>1</v>
      </c>
      <c r="M40" s="100" t="s">
        <v>244</v>
      </c>
      <c r="N40" s="101"/>
      <c r="O40" s="101"/>
      <c r="P40" s="101"/>
      <c r="Q40" s="99"/>
      <c r="R40" s="101"/>
      <c r="S40" s="101"/>
      <c r="T40" s="101"/>
      <c r="U40" s="96" t="s">
        <v>334</v>
      </c>
      <c r="V40" s="100" t="s">
        <v>111</v>
      </c>
      <c r="W40" s="129" t="s">
        <v>111</v>
      </c>
      <c r="X40" s="136" t="s">
        <v>113</v>
      </c>
      <c r="Y40" s="100" t="s">
        <v>337</v>
      </c>
      <c r="Z40" s="101"/>
      <c r="AA40" s="100" t="s">
        <v>115</v>
      </c>
      <c r="AB40" s="96" t="s">
        <v>116</v>
      </c>
      <c r="AC40" s="96" t="s">
        <v>338</v>
      </c>
      <c r="AD40" s="100" t="s">
        <v>133</v>
      </c>
      <c r="AE40" s="96"/>
      <c r="AF40" s="145" t="s">
        <v>119</v>
      </c>
      <c r="AG40" s="99"/>
      <c r="AH40" s="99"/>
      <c r="AI40" s="99"/>
      <c r="AJ40" s="149">
        <v>0.08</v>
      </c>
      <c r="AK40" s="99">
        <v>0</v>
      </c>
      <c r="AL40" s="99">
        <v>0</v>
      </c>
      <c r="AM40" s="149">
        <v>0.08</v>
      </c>
      <c r="AN40" s="149">
        <v>0.08</v>
      </c>
      <c r="AO40" s="98">
        <v>0</v>
      </c>
      <c r="AP40" s="98">
        <f t="shared" si="24"/>
        <v>0.08</v>
      </c>
      <c r="AQ40" s="98"/>
      <c r="AR40" s="159" t="s">
        <v>231</v>
      </c>
      <c r="AS40" s="117">
        <f t="shared" si="27"/>
        <v>0</v>
      </c>
      <c r="AT40" s="149"/>
      <c r="AU40" s="149"/>
      <c r="AV40" s="149"/>
      <c r="AW40" s="99"/>
      <c r="AX40" s="99"/>
      <c r="AY40" s="99"/>
      <c r="AZ40" s="99"/>
      <c r="BA40" s="98"/>
      <c r="BB40" s="98"/>
      <c r="BC40" s="98"/>
      <c r="BD40" s="172"/>
      <c r="BE40" s="197">
        <f t="shared" si="23"/>
        <v>0</v>
      </c>
      <c r="BF40" s="201"/>
      <c r="BG40" s="194">
        <f t="shared" si="2"/>
        <v>0</v>
      </c>
      <c r="BH40" s="98"/>
      <c r="BI40" s="159" t="s">
        <v>231</v>
      </c>
      <c r="BJ40" s="117">
        <f t="shared" si="28"/>
        <v>0</v>
      </c>
      <c r="BK40" s="209"/>
      <c r="BL40" s="212" t="s">
        <v>354</v>
      </c>
      <c r="BM40" s="118" t="s">
        <v>212</v>
      </c>
      <c r="BN40" s="117">
        <v>1</v>
      </c>
      <c r="BO40" s="209"/>
      <c r="BP40" s="149">
        <f t="shared" si="25"/>
        <v>0</v>
      </c>
      <c r="BQ40" s="228">
        <f t="shared" si="29"/>
        <v>0</v>
      </c>
      <c r="BR40" s="228"/>
      <c r="BS40" s="200"/>
      <c r="BT40" s="112"/>
      <c r="BU40" s="118"/>
      <c r="BV40" s="118"/>
      <c r="BW40" s="117">
        <f t="shared" ref="BW40:BW49" si="34">+COUNTIF(CB40:DD40,"否")</f>
        <v>0</v>
      </c>
      <c r="BX40" s="117"/>
      <c r="BY40" s="117"/>
      <c r="BZ40" s="117"/>
      <c r="CA40" s="117"/>
      <c r="CB40" s="96" t="s">
        <v>125</v>
      </c>
      <c r="CC40" s="96"/>
      <c r="CD40" s="96"/>
      <c r="CE40" s="96" t="s">
        <v>125</v>
      </c>
      <c r="CF40" s="96"/>
      <c r="CG40" s="96"/>
      <c r="CH40" s="96" t="s">
        <v>125</v>
      </c>
      <c r="CI40" s="96"/>
      <c r="CJ40" s="96"/>
      <c r="CK40" s="96"/>
      <c r="CL40" s="96" t="s">
        <v>125</v>
      </c>
      <c r="CM40" s="96"/>
      <c r="CN40" s="96"/>
      <c r="CO40" s="96"/>
      <c r="CP40" s="96" t="s">
        <v>125</v>
      </c>
      <c r="CQ40" s="96"/>
      <c r="CR40" s="96"/>
      <c r="CS40" s="96" t="s">
        <v>125</v>
      </c>
      <c r="CT40" s="96"/>
      <c r="CU40" s="96"/>
      <c r="CV40" s="96" t="s">
        <v>125</v>
      </c>
      <c r="CW40" s="96" t="s">
        <v>125</v>
      </c>
      <c r="CX40" s="96"/>
      <c r="CY40" s="96" t="s">
        <v>125</v>
      </c>
      <c r="CZ40" s="96"/>
      <c r="DA40" s="96"/>
      <c r="DB40" s="96" t="s">
        <v>125</v>
      </c>
      <c r="DC40" s="96"/>
      <c r="DD40" s="96" t="s">
        <v>125</v>
      </c>
      <c r="DE40" s="96"/>
      <c r="DF40" s="96"/>
      <c r="DG40" s="96"/>
      <c r="DH40" s="101"/>
      <c r="DI40" s="101"/>
      <c r="DJ40" s="101"/>
      <c r="DK40" s="101"/>
      <c r="DL40" s="101"/>
      <c r="DM40" s="149">
        <v>0.08</v>
      </c>
      <c r="DN40" s="149"/>
      <c r="DO40" s="149">
        <v>0.08</v>
      </c>
      <c r="DP40" s="101"/>
      <c r="DQ40" s="101"/>
      <c r="DR40" s="96" t="s">
        <v>358</v>
      </c>
      <c r="DS40" s="99">
        <v>13847785908</v>
      </c>
    </row>
    <row r="41" s="14" customFormat="1" ht="80.1" customHeight="1" spans="1:123">
      <c r="A41" s="90">
        <f>+SUBTOTAL(3,G$6:$G41)</f>
        <v>36</v>
      </c>
      <c r="B41" s="94" t="e">
        <f t="shared" si="33"/>
        <v>#N/A</v>
      </c>
      <c r="C41" s="98"/>
      <c r="D41" s="98"/>
      <c r="E41" s="98"/>
      <c r="F41" s="99"/>
      <c r="G41" s="97" t="s">
        <v>102</v>
      </c>
      <c r="H41" s="94" t="s">
        <v>359</v>
      </c>
      <c r="I41" s="94"/>
      <c r="J41" s="112" t="s">
        <v>360</v>
      </c>
      <c r="K41" s="122"/>
      <c r="L41" s="90">
        <v>1</v>
      </c>
      <c r="M41" s="94" t="s">
        <v>107</v>
      </c>
      <c r="N41" s="90"/>
      <c r="O41" s="90"/>
      <c r="P41" s="90"/>
      <c r="Q41" s="99"/>
      <c r="R41" s="101"/>
      <c r="S41" s="139"/>
      <c r="T41" s="139"/>
      <c r="U41" s="96" t="s">
        <v>359</v>
      </c>
      <c r="V41" s="96" t="s">
        <v>166</v>
      </c>
      <c r="W41" s="96"/>
      <c r="X41" s="136" t="s">
        <v>361</v>
      </c>
      <c r="Y41" s="111" t="s">
        <v>361</v>
      </c>
      <c r="Z41" s="122"/>
      <c r="AA41" s="100" t="s">
        <v>115</v>
      </c>
      <c r="AB41" s="96" t="s">
        <v>116</v>
      </c>
      <c r="AC41" s="100" t="s">
        <v>338</v>
      </c>
      <c r="AD41" s="100" t="s">
        <v>133</v>
      </c>
      <c r="AE41" s="96"/>
      <c r="AF41" s="100" t="s">
        <v>119</v>
      </c>
      <c r="AG41" s="99"/>
      <c r="AH41" s="99"/>
      <c r="AI41" s="99"/>
      <c r="AJ41" s="148">
        <v>0.14</v>
      </c>
      <c r="AK41" s="148"/>
      <c r="AL41" s="149"/>
      <c r="AM41" s="148">
        <v>0.11</v>
      </c>
      <c r="AN41" s="148">
        <v>0.14</v>
      </c>
      <c r="AO41" s="98">
        <v>0.0775</v>
      </c>
      <c r="AP41" s="98">
        <f t="shared" si="24"/>
        <v>0.0382</v>
      </c>
      <c r="AQ41" s="98">
        <v>0.045</v>
      </c>
      <c r="AR41" s="125" t="s">
        <v>121</v>
      </c>
      <c r="AS41" s="117">
        <f t="shared" si="27"/>
        <v>1</v>
      </c>
      <c r="AT41" s="149"/>
      <c r="AU41" s="149">
        <v>202307</v>
      </c>
      <c r="AV41" s="160" t="s">
        <v>362</v>
      </c>
      <c r="AW41" s="99"/>
      <c r="AX41" s="98"/>
      <c r="AY41" s="98"/>
      <c r="AZ41" s="148"/>
      <c r="BA41" s="98">
        <v>0</v>
      </c>
      <c r="BB41" s="98">
        <v>0.035</v>
      </c>
      <c r="BC41" s="98">
        <v>0.0718</v>
      </c>
      <c r="BD41" s="172">
        <v>0.1091</v>
      </c>
      <c r="BE41" s="197"/>
      <c r="BF41" s="201"/>
      <c r="BG41" s="194">
        <f t="shared" si="2"/>
        <v>0</v>
      </c>
      <c r="BH41" s="98">
        <v>0.045</v>
      </c>
      <c r="BI41" s="125" t="s">
        <v>137</v>
      </c>
      <c r="BJ41" s="117">
        <f t="shared" si="28"/>
        <v>1</v>
      </c>
      <c r="BK41" s="202">
        <v>45047</v>
      </c>
      <c r="BL41" s="212" t="s">
        <v>363</v>
      </c>
      <c r="BM41" s="118" t="s">
        <v>212</v>
      </c>
      <c r="BN41" s="117"/>
      <c r="BO41" s="238"/>
      <c r="BP41" s="149">
        <f t="shared" si="25"/>
        <v>0.0718</v>
      </c>
      <c r="BQ41" s="228">
        <f t="shared" si="29"/>
        <v>0.652727272727273</v>
      </c>
      <c r="BR41" s="228"/>
      <c r="BS41" s="232"/>
      <c r="BT41" s="112" t="s">
        <v>364</v>
      </c>
      <c r="BU41" s="124"/>
      <c r="BV41" s="112"/>
      <c r="BW41" s="127">
        <f t="shared" si="34"/>
        <v>0</v>
      </c>
      <c r="BX41" s="125" t="str">
        <f t="shared" ref="BX41:BX52" si="35">+IF(BW41=0,"办结","未办结")</f>
        <v>办结</v>
      </c>
      <c r="BY41" s="117"/>
      <c r="BZ41" s="117"/>
      <c r="CA41" s="117"/>
      <c r="CB41" s="208" t="s">
        <v>121</v>
      </c>
      <c r="CC41" s="209"/>
      <c r="CD41" s="209"/>
      <c r="CE41" s="96" t="s">
        <v>125</v>
      </c>
      <c r="CF41" s="99"/>
      <c r="CG41" s="99"/>
      <c r="CH41" s="208" t="s">
        <v>125</v>
      </c>
      <c r="CI41" s="209"/>
      <c r="CJ41" s="209"/>
      <c r="CK41" s="209"/>
      <c r="CL41" s="208" t="s">
        <v>125</v>
      </c>
      <c r="CM41" s="209"/>
      <c r="CN41" s="209"/>
      <c r="CO41" s="209"/>
      <c r="CP41" s="208" t="s">
        <v>125</v>
      </c>
      <c r="CQ41" s="209"/>
      <c r="CR41" s="209"/>
      <c r="CS41" s="208" t="s">
        <v>125</v>
      </c>
      <c r="CT41" s="209"/>
      <c r="CU41" s="209"/>
      <c r="CV41" s="208" t="s">
        <v>125</v>
      </c>
      <c r="CW41" s="208" t="s">
        <v>125</v>
      </c>
      <c r="CX41" s="209"/>
      <c r="CY41" s="208" t="s">
        <v>125</v>
      </c>
      <c r="CZ41" s="209"/>
      <c r="DA41" s="209"/>
      <c r="DB41" s="208" t="s">
        <v>125</v>
      </c>
      <c r="DC41" s="209"/>
      <c r="DD41" s="208" t="s">
        <v>125</v>
      </c>
      <c r="DE41" s="209"/>
      <c r="DF41" s="209"/>
      <c r="DG41" s="209"/>
      <c r="DH41" s="139"/>
      <c r="DI41" s="139"/>
      <c r="DJ41" s="139"/>
      <c r="DK41" s="139"/>
      <c r="DL41" s="139"/>
      <c r="DM41" s="148">
        <v>0.14</v>
      </c>
      <c r="DN41" s="148">
        <f t="shared" ref="DN41:DN53" si="36">+DK41-DM41</f>
        <v>-0.14</v>
      </c>
      <c r="DO41" s="148">
        <v>0.14</v>
      </c>
      <c r="DP41" s="139"/>
      <c r="DQ41" s="139"/>
      <c r="DR41" s="136"/>
      <c r="DS41" s="136"/>
    </row>
    <row r="42" s="16" customFormat="1" ht="80.1" customHeight="1" spans="1:123">
      <c r="A42" s="90">
        <f>+SUBTOTAL(3,G$6:$G42)</f>
        <v>37</v>
      </c>
      <c r="B42" s="94" t="str">
        <f t="shared" si="33"/>
        <v>手续已办结已开工</v>
      </c>
      <c r="C42" s="98"/>
      <c r="D42" s="98"/>
      <c r="E42" s="98"/>
      <c r="F42" s="96"/>
      <c r="G42" s="97" t="s">
        <v>102</v>
      </c>
      <c r="H42" s="94" t="s">
        <v>359</v>
      </c>
      <c r="I42" s="94"/>
      <c r="J42" s="110" t="s">
        <v>365</v>
      </c>
      <c r="K42" s="111" t="s">
        <v>366</v>
      </c>
      <c r="L42" s="90">
        <v>1</v>
      </c>
      <c r="M42" s="94" t="s">
        <v>107</v>
      </c>
      <c r="N42" s="90"/>
      <c r="O42" s="90"/>
      <c r="P42" s="90"/>
      <c r="Q42" s="99"/>
      <c r="R42" s="99"/>
      <c r="S42" s="101"/>
      <c r="T42" s="101"/>
      <c r="U42" s="100"/>
      <c r="V42" s="135" t="s">
        <v>206</v>
      </c>
      <c r="W42" s="100"/>
      <c r="X42" s="136" t="s">
        <v>113</v>
      </c>
      <c r="Y42" s="136" t="s">
        <v>114</v>
      </c>
      <c r="Z42" s="139"/>
      <c r="AA42" s="100" t="s">
        <v>115</v>
      </c>
      <c r="AB42" s="96" t="s">
        <v>116</v>
      </c>
      <c r="AC42" s="96" t="s">
        <v>338</v>
      </c>
      <c r="AD42" s="100" t="s">
        <v>133</v>
      </c>
      <c r="AE42" s="96"/>
      <c r="AF42" s="145" t="s">
        <v>119</v>
      </c>
      <c r="AG42" s="96"/>
      <c r="AH42" s="96"/>
      <c r="AI42" s="96"/>
      <c r="AJ42" s="148">
        <v>0.17</v>
      </c>
      <c r="AK42" s="148">
        <v>0</v>
      </c>
      <c r="AL42" s="149">
        <v>0</v>
      </c>
      <c r="AM42" s="148">
        <v>0.12</v>
      </c>
      <c r="AN42" s="148">
        <v>0.17</v>
      </c>
      <c r="AO42" s="98">
        <v>0.0734</v>
      </c>
      <c r="AP42" s="98">
        <f t="shared" si="24"/>
        <v>-0.00950000000000001</v>
      </c>
      <c r="AQ42" s="98">
        <v>0.044</v>
      </c>
      <c r="AR42" s="125" t="s">
        <v>121</v>
      </c>
      <c r="AS42" s="117">
        <f t="shared" si="27"/>
        <v>1</v>
      </c>
      <c r="AT42" s="149"/>
      <c r="AU42" s="149">
        <v>202307</v>
      </c>
      <c r="AV42" s="160" t="s">
        <v>367</v>
      </c>
      <c r="AW42" s="99"/>
      <c r="AX42" s="98"/>
      <c r="AY42" s="98"/>
      <c r="AZ42" s="148"/>
      <c r="BA42" s="98">
        <v>0.02</v>
      </c>
      <c r="BB42" s="98">
        <v>0.07</v>
      </c>
      <c r="BC42" s="98">
        <v>0.1009</v>
      </c>
      <c r="BD42" s="172">
        <v>0.1163</v>
      </c>
      <c r="BE42" s="197">
        <f t="shared" ref="BE42:BE49" si="37">BH42-(BD42-BC42)</f>
        <v>0.0286</v>
      </c>
      <c r="BF42" s="201">
        <v>0.015</v>
      </c>
      <c r="BG42" s="194">
        <f t="shared" si="2"/>
        <v>0.0136</v>
      </c>
      <c r="BH42" s="98">
        <v>0.044</v>
      </c>
      <c r="BI42" s="125" t="s">
        <v>121</v>
      </c>
      <c r="BJ42" s="117">
        <f t="shared" si="28"/>
        <v>1</v>
      </c>
      <c r="BK42" s="202">
        <v>45047</v>
      </c>
      <c r="BL42" s="212" t="s">
        <v>354</v>
      </c>
      <c r="BM42" s="118" t="s">
        <v>212</v>
      </c>
      <c r="BN42" s="117"/>
      <c r="BO42" s="209" t="s">
        <v>368</v>
      </c>
      <c r="BP42" s="149">
        <f t="shared" si="25"/>
        <v>0.1295</v>
      </c>
      <c r="BQ42" s="228">
        <f t="shared" si="29"/>
        <v>1.07916666666667</v>
      </c>
      <c r="BR42" s="228"/>
      <c r="BS42" s="232"/>
      <c r="BT42" s="112" t="s">
        <v>364</v>
      </c>
      <c r="BU42" s="112"/>
      <c r="BV42" s="112"/>
      <c r="BW42" s="127">
        <f t="shared" si="34"/>
        <v>0</v>
      </c>
      <c r="BX42" s="125" t="str">
        <f t="shared" si="35"/>
        <v>办结</v>
      </c>
      <c r="BY42" s="117"/>
      <c r="BZ42" s="117"/>
      <c r="CA42" s="117"/>
      <c r="CB42" s="95" t="s">
        <v>125</v>
      </c>
      <c r="CC42" s="95"/>
      <c r="CD42" s="95"/>
      <c r="CE42" s="95" t="s">
        <v>125</v>
      </c>
      <c r="CF42" s="95"/>
      <c r="CG42" s="95"/>
      <c r="CH42" s="95" t="s">
        <v>125</v>
      </c>
      <c r="CI42" s="95"/>
      <c r="CJ42" s="95"/>
      <c r="CK42" s="95"/>
      <c r="CL42" s="95" t="s">
        <v>125</v>
      </c>
      <c r="CM42" s="95"/>
      <c r="CN42" s="95"/>
      <c r="CO42" s="95"/>
      <c r="CP42" s="95" t="s">
        <v>125</v>
      </c>
      <c r="CQ42" s="95"/>
      <c r="CR42" s="95"/>
      <c r="CS42" s="95" t="s">
        <v>125</v>
      </c>
      <c r="CT42" s="95"/>
      <c r="CU42" s="95"/>
      <c r="CV42" s="95" t="s">
        <v>125</v>
      </c>
      <c r="CW42" s="95" t="s">
        <v>125</v>
      </c>
      <c r="CX42" s="95"/>
      <c r="CY42" s="95" t="s">
        <v>125</v>
      </c>
      <c r="CZ42" s="95"/>
      <c r="DA42" s="95"/>
      <c r="DB42" s="95" t="s">
        <v>125</v>
      </c>
      <c r="DC42" s="95"/>
      <c r="DD42" s="95" t="s">
        <v>125</v>
      </c>
      <c r="DE42" s="95"/>
      <c r="DF42" s="95"/>
      <c r="DG42" s="95"/>
      <c r="DH42" s="139"/>
      <c r="DI42" s="139"/>
      <c r="DJ42" s="139"/>
      <c r="DK42" s="139"/>
      <c r="DL42" s="139"/>
      <c r="DM42" s="148">
        <v>0.17</v>
      </c>
      <c r="DN42" s="148">
        <f t="shared" si="36"/>
        <v>-0.17</v>
      </c>
      <c r="DO42" s="148">
        <v>0.17</v>
      </c>
      <c r="DP42" s="139"/>
      <c r="DQ42" s="139"/>
      <c r="DR42" s="100"/>
      <c r="DS42" s="101"/>
    </row>
    <row r="43" s="14" customFormat="1" ht="80.1" customHeight="1" spans="1:123">
      <c r="A43" s="90">
        <f>+SUBTOTAL(3,G$6:$G43)</f>
        <v>38</v>
      </c>
      <c r="B43" s="94" t="str">
        <f t="shared" si="33"/>
        <v>手续已办结已开工</v>
      </c>
      <c r="C43" s="98"/>
      <c r="D43" s="98"/>
      <c r="E43" s="98"/>
      <c r="F43" s="99"/>
      <c r="G43" s="94" t="s">
        <v>102</v>
      </c>
      <c r="H43" s="94" t="s">
        <v>359</v>
      </c>
      <c r="I43" s="94"/>
      <c r="J43" s="110" t="s">
        <v>369</v>
      </c>
      <c r="K43" s="111" t="s">
        <v>370</v>
      </c>
      <c r="L43" s="90">
        <v>1</v>
      </c>
      <c r="M43" s="94" t="s">
        <v>107</v>
      </c>
      <c r="N43" s="90"/>
      <c r="O43" s="90"/>
      <c r="P43" s="90"/>
      <c r="Q43" s="99"/>
      <c r="R43" s="101"/>
      <c r="S43" s="139"/>
      <c r="T43" s="139"/>
      <c r="U43" s="96" t="s">
        <v>359</v>
      </c>
      <c r="V43" s="100" t="s">
        <v>371</v>
      </c>
      <c r="W43" s="100" t="s">
        <v>372</v>
      </c>
      <c r="X43" s="100" t="s">
        <v>361</v>
      </c>
      <c r="Y43" s="100" t="s">
        <v>361</v>
      </c>
      <c r="Z43" s="139"/>
      <c r="AA43" s="100" t="s">
        <v>115</v>
      </c>
      <c r="AB43" s="96" t="s">
        <v>116</v>
      </c>
      <c r="AC43" s="100" t="s">
        <v>338</v>
      </c>
      <c r="AD43" s="136" t="s">
        <v>133</v>
      </c>
      <c r="AE43" s="96"/>
      <c r="AF43" s="129" t="s">
        <v>119</v>
      </c>
      <c r="AG43" s="99"/>
      <c r="AH43" s="99"/>
      <c r="AI43" s="99"/>
      <c r="AJ43" s="148">
        <v>0.28</v>
      </c>
      <c r="AK43" s="148">
        <v>0</v>
      </c>
      <c r="AL43" s="149">
        <v>0</v>
      </c>
      <c r="AM43" s="148">
        <v>0.1869</v>
      </c>
      <c r="AN43" s="148">
        <v>0.28</v>
      </c>
      <c r="AO43" s="98">
        <v>0</v>
      </c>
      <c r="AP43" s="98">
        <f t="shared" si="24"/>
        <v>0</v>
      </c>
      <c r="AQ43" s="98">
        <v>0.18</v>
      </c>
      <c r="AR43" s="125" t="s">
        <v>121</v>
      </c>
      <c r="AS43" s="117">
        <f t="shared" si="27"/>
        <v>1</v>
      </c>
      <c r="AT43" s="129" t="s">
        <v>373</v>
      </c>
      <c r="AU43" s="129"/>
      <c r="AV43" s="161" t="s">
        <v>374</v>
      </c>
      <c r="AW43" s="96"/>
      <c r="AX43" s="95"/>
      <c r="AY43" s="95"/>
      <c r="AZ43" s="140"/>
      <c r="BA43" s="98"/>
      <c r="BB43" s="98"/>
      <c r="BC43" s="98">
        <v>0.0069</v>
      </c>
      <c r="BD43" s="172">
        <v>0.0069</v>
      </c>
      <c r="BE43" s="197">
        <f t="shared" si="37"/>
        <v>0.18</v>
      </c>
      <c r="BF43" s="201">
        <v>0.06</v>
      </c>
      <c r="BG43" s="194">
        <f t="shared" si="2"/>
        <v>0.12</v>
      </c>
      <c r="BH43" s="98">
        <v>0.18</v>
      </c>
      <c r="BI43" s="125" t="s">
        <v>121</v>
      </c>
      <c r="BJ43" s="117">
        <f t="shared" si="28"/>
        <v>1</v>
      </c>
      <c r="BK43" s="202">
        <v>45047</v>
      </c>
      <c r="BL43" s="212" t="s">
        <v>375</v>
      </c>
      <c r="BM43" s="118" t="s">
        <v>212</v>
      </c>
      <c r="BN43" s="117">
        <v>1</v>
      </c>
      <c r="BO43" s="209" t="s">
        <v>368</v>
      </c>
      <c r="BP43" s="149">
        <f t="shared" si="25"/>
        <v>0.1869</v>
      </c>
      <c r="BQ43" s="228">
        <f t="shared" si="29"/>
        <v>1</v>
      </c>
      <c r="BR43" s="232" t="s">
        <v>376</v>
      </c>
      <c r="BS43" s="112"/>
      <c r="BT43" s="112" t="s">
        <v>377</v>
      </c>
      <c r="BU43" s="259"/>
      <c r="BV43" s="112"/>
      <c r="BW43" s="127">
        <f t="shared" si="34"/>
        <v>0</v>
      </c>
      <c r="BX43" s="125" t="str">
        <f t="shared" si="35"/>
        <v>办结</v>
      </c>
      <c r="BY43" s="117"/>
      <c r="BZ43" s="117"/>
      <c r="CA43" s="117"/>
      <c r="CB43" s="199" t="s">
        <v>121</v>
      </c>
      <c r="CC43" s="199"/>
      <c r="CD43" s="199"/>
      <c r="CE43" s="95" t="s">
        <v>125</v>
      </c>
      <c r="CF43" s="95"/>
      <c r="CG43" s="95"/>
      <c r="CH43" s="95" t="s">
        <v>125</v>
      </c>
      <c r="CI43" s="95"/>
      <c r="CJ43" s="95"/>
      <c r="CK43" s="95"/>
      <c r="CL43" s="199" t="s">
        <v>121</v>
      </c>
      <c r="CM43" s="199"/>
      <c r="CN43" s="199"/>
      <c r="CO43" s="199"/>
      <c r="CP43" s="199" t="s">
        <v>125</v>
      </c>
      <c r="CQ43" s="199"/>
      <c r="CR43" s="199"/>
      <c r="CS43" s="95" t="s">
        <v>125</v>
      </c>
      <c r="CT43" s="95"/>
      <c r="CU43" s="95"/>
      <c r="CV43" s="199" t="s">
        <v>121</v>
      </c>
      <c r="CW43" s="199" t="s">
        <v>121</v>
      </c>
      <c r="CX43" s="199"/>
      <c r="CY43" s="199" t="s">
        <v>125</v>
      </c>
      <c r="CZ43" s="199"/>
      <c r="DA43" s="199"/>
      <c r="DB43" s="199" t="s">
        <v>125</v>
      </c>
      <c r="DC43" s="199"/>
      <c r="DD43" s="199" t="s">
        <v>125</v>
      </c>
      <c r="DE43" s="199"/>
      <c r="DF43" s="199"/>
      <c r="DG43" s="199"/>
      <c r="DH43" s="139"/>
      <c r="DI43" s="139"/>
      <c r="DJ43" s="139"/>
      <c r="DK43" s="139"/>
      <c r="DL43" s="139"/>
      <c r="DM43" s="148">
        <v>0.28</v>
      </c>
      <c r="DN43" s="148">
        <f t="shared" si="36"/>
        <v>-0.28</v>
      </c>
      <c r="DO43" s="148">
        <v>0.28</v>
      </c>
      <c r="DP43" s="139"/>
      <c r="DQ43" s="139"/>
      <c r="DR43" s="136" t="s">
        <v>378</v>
      </c>
      <c r="DS43" s="139">
        <v>13150887558</v>
      </c>
    </row>
    <row r="44" s="14" customFormat="1" ht="80.1" customHeight="1" spans="1:123">
      <c r="A44" s="90">
        <f>+SUBTOTAL(3,G$6:$G44)</f>
        <v>39</v>
      </c>
      <c r="B44" s="94" t="str">
        <f t="shared" si="33"/>
        <v>手续已办结已开工</v>
      </c>
      <c r="C44" s="98"/>
      <c r="D44" s="98"/>
      <c r="E44" s="98"/>
      <c r="F44" s="99"/>
      <c r="G44" s="94" t="s">
        <v>102</v>
      </c>
      <c r="H44" s="94" t="s">
        <v>359</v>
      </c>
      <c r="I44" s="94"/>
      <c r="J44" s="123" t="s">
        <v>379</v>
      </c>
      <c r="K44" s="111" t="s">
        <v>380</v>
      </c>
      <c r="L44" s="90">
        <v>1</v>
      </c>
      <c r="M44" s="94" t="s">
        <v>275</v>
      </c>
      <c r="N44" s="90"/>
      <c r="O44" s="90"/>
      <c r="P44" s="90"/>
      <c r="Q44" s="99"/>
      <c r="R44" s="101"/>
      <c r="S44" s="139"/>
      <c r="T44" s="139"/>
      <c r="U44" s="96" t="s">
        <v>359</v>
      </c>
      <c r="V44" s="100" t="s">
        <v>179</v>
      </c>
      <c r="W44" s="100" t="s">
        <v>381</v>
      </c>
      <c r="X44" s="100" t="s">
        <v>361</v>
      </c>
      <c r="Y44" s="100" t="s">
        <v>361</v>
      </c>
      <c r="Z44" s="139"/>
      <c r="AA44" s="100" t="s">
        <v>115</v>
      </c>
      <c r="AB44" s="96" t="s">
        <v>116</v>
      </c>
      <c r="AC44" s="100" t="s">
        <v>338</v>
      </c>
      <c r="AD44" s="136" t="s">
        <v>133</v>
      </c>
      <c r="AE44" s="96"/>
      <c r="AF44" s="129" t="s">
        <v>119</v>
      </c>
      <c r="AG44" s="99"/>
      <c r="AH44" s="99"/>
      <c r="AI44" s="99"/>
      <c r="AJ44" s="148">
        <v>0.09</v>
      </c>
      <c r="AK44" s="148">
        <v>0</v>
      </c>
      <c r="AL44" s="149">
        <v>0</v>
      </c>
      <c r="AM44" s="148">
        <v>0.09</v>
      </c>
      <c r="AN44" s="148">
        <v>0.09</v>
      </c>
      <c r="AO44" s="98">
        <v>0</v>
      </c>
      <c r="AP44" s="98">
        <f t="shared" si="24"/>
        <v>0.09</v>
      </c>
      <c r="AQ44" s="98"/>
      <c r="AR44" s="125" t="s">
        <v>231</v>
      </c>
      <c r="AS44" s="117">
        <f t="shared" si="27"/>
        <v>0</v>
      </c>
      <c r="AT44" s="129" t="s">
        <v>373</v>
      </c>
      <c r="AU44" s="129"/>
      <c r="AV44" s="129"/>
      <c r="AW44" s="96"/>
      <c r="AX44" s="95"/>
      <c r="AY44" s="95"/>
      <c r="AZ44" s="140"/>
      <c r="BA44" s="98"/>
      <c r="BB44" s="98"/>
      <c r="BC44" s="98"/>
      <c r="BD44" s="172"/>
      <c r="BE44" s="197">
        <f t="shared" si="37"/>
        <v>0</v>
      </c>
      <c r="BF44" s="201"/>
      <c r="BG44" s="194">
        <f t="shared" si="2"/>
        <v>0</v>
      </c>
      <c r="BH44" s="98"/>
      <c r="BI44" s="125" t="s">
        <v>121</v>
      </c>
      <c r="BJ44" s="117">
        <f t="shared" si="28"/>
        <v>1</v>
      </c>
      <c r="BK44" s="202">
        <v>45047</v>
      </c>
      <c r="BL44" s="212" t="s">
        <v>354</v>
      </c>
      <c r="BM44" s="118" t="s">
        <v>212</v>
      </c>
      <c r="BN44" s="117">
        <v>1</v>
      </c>
      <c r="BO44" s="209" t="s">
        <v>368</v>
      </c>
      <c r="BP44" s="149">
        <f t="shared" si="25"/>
        <v>0</v>
      </c>
      <c r="BQ44" s="228">
        <f t="shared" si="29"/>
        <v>0</v>
      </c>
      <c r="BR44" s="232"/>
      <c r="BS44" s="112"/>
      <c r="BT44" s="112" t="s">
        <v>364</v>
      </c>
      <c r="BU44" s="124"/>
      <c r="BV44" s="112"/>
      <c r="BW44" s="127">
        <f t="shared" si="34"/>
        <v>0</v>
      </c>
      <c r="BX44" s="125" t="str">
        <f t="shared" si="35"/>
        <v>办结</v>
      </c>
      <c r="BY44" s="117"/>
      <c r="BZ44" s="117"/>
      <c r="CA44" s="117"/>
      <c r="CB44" s="199" t="s">
        <v>121</v>
      </c>
      <c r="CC44" s="199"/>
      <c r="CD44" s="199"/>
      <c r="CE44" s="95" t="s">
        <v>125</v>
      </c>
      <c r="CF44" s="95"/>
      <c r="CG44" s="95"/>
      <c r="CH44" s="95" t="s">
        <v>125</v>
      </c>
      <c r="CI44" s="95"/>
      <c r="CJ44" s="95"/>
      <c r="CK44" s="95"/>
      <c r="CL44" s="199" t="s">
        <v>125</v>
      </c>
      <c r="CM44" s="199"/>
      <c r="CN44" s="199"/>
      <c r="CO44" s="199"/>
      <c r="CP44" s="199" t="s">
        <v>125</v>
      </c>
      <c r="CQ44" s="199"/>
      <c r="CR44" s="199"/>
      <c r="CS44" s="95" t="s">
        <v>125</v>
      </c>
      <c r="CT44" s="95"/>
      <c r="CU44" s="95"/>
      <c r="CV44" s="199" t="s">
        <v>125</v>
      </c>
      <c r="CW44" s="199" t="s">
        <v>125</v>
      </c>
      <c r="CX44" s="199"/>
      <c r="CY44" s="199" t="s">
        <v>125</v>
      </c>
      <c r="CZ44" s="199"/>
      <c r="DA44" s="199"/>
      <c r="DB44" s="199" t="s">
        <v>125</v>
      </c>
      <c r="DC44" s="199"/>
      <c r="DD44" s="199" t="s">
        <v>125</v>
      </c>
      <c r="DE44" s="199"/>
      <c r="DF44" s="199"/>
      <c r="DG44" s="199"/>
      <c r="DH44" s="139"/>
      <c r="DI44" s="139"/>
      <c r="DJ44" s="139"/>
      <c r="DK44" s="139"/>
      <c r="DL44" s="139"/>
      <c r="DM44" s="148">
        <v>0.09</v>
      </c>
      <c r="DN44" s="148">
        <f t="shared" si="36"/>
        <v>-0.09</v>
      </c>
      <c r="DO44" s="148">
        <v>0.09</v>
      </c>
      <c r="DP44" s="139"/>
      <c r="DQ44" s="139"/>
      <c r="DR44" s="136" t="s">
        <v>378</v>
      </c>
      <c r="DS44" s="139">
        <v>13150887558</v>
      </c>
    </row>
    <row r="45" s="18" customFormat="1" ht="80.1" customHeight="1" spans="1:124">
      <c r="A45" s="90">
        <f>+SUBTOTAL(3,G$6:$G45)</f>
        <v>40</v>
      </c>
      <c r="B45" s="94" t="str">
        <f t="shared" si="33"/>
        <v>手续已办结未开工</v>
      </c>
      <c r="C45" s="98"/>
      <c r="D45" s="98"/>
      <c r="E45" s="98"/>
      <c r="F45" s="99"/>
      <c r="G45" s="94" t="s">
        <v>102</v>
      </c>
      <c r="H45" s="94" t="s">
        <v>359</v>
      </c>
      <c r="I45" s="94"/>
      <c r="J45" s="110" t="s">
        <v>382</v>
      </c>
      <c r="K45" s="111" t="s">
        <v>383</v>
      </c>
      <c r="L45" s="90">
        <v>1</v>
      </c>
      <c r="M45" s="94" t="s">
        <v>275</v>
      </c>
      <c r="N45" s="90"/>
      <c r="O45" s="90"/>
      <c r="P45" s="90"/>
      <c r="Q45" s="99"/>
      <c r="R45" s="101"/>
      <c r="S45" s="139"/>
      <c r="T45" s="139"/>
      <c r="U45" s="96" t="s">
        <v>359</v>
      </c>
      <c r="V45" s="100" t="s">
        <v>384</v>
      </c>
      <c r="W45" s="100" t="s">
        <v>384</v>
      </c>
      <c r="X45" s="100" t="s">
        <v>361</v>
      </c>
      <c r="Y45" s="100" t="s">
        <v>361</v>
      </c>
      <c r="Z45" s="139"/>
      <c r="AA45" s="100" t="s">
        <v>115</v>
      </c>
      <c r="AB45" s="96" t="s">
        <v>116</v>
      </c>
      <c r="AC45" s="100" t="s">
        <v>338</v>
      </c>
      <c r="AD45" s="136" t="s">
        <v>133</v>
      </c>
      <c r="AE45" s="96"/>
      <c r="AF45" s="129" t="s">
        <v>119</v>
      </c>
      <c r="AG45" s="99"/>
      <c r="AH45" s="99"/>
      <c r="AI45" s="99"/>
      <c r="AJ45" s="148">
        <v>0.08</v>
      </c>
      <c r="AK45" s="148">
        <v>0</v>
      </c>
      <c r="AL45" s="149">
        <v>0</v>
      </c>
      <c r="AM45" s="148">
        <v>0.08</v>
      </c>
      <c r="AN45" s="148">
        <v>0.08</v>
      </c>
      <c r="AO45" s="98">
        <v>0</v>
      </c>
      <c r="AP45" s="98">
        <f t="shared" si="24"/>
        <v>0.08</v>
      </c>
      <c r="AQ45" s="98"/>
      <c r="AR45" s="125" t="s">
        <v>231</v>
      </c>
      <c r="AS45" s="117">
        <f t="shared" si="27"/>
        <v>0</v>
      </c>
      <c r="AT45" s="149"/>
      <c r="AU45" s="149"/>
      <c r="AV45" s="149"/>
      <c r="AW45" s="99"/>
      <c r="AX45" s="98"/>
      <c r="AY45" s="98"/>
      <c r="AZ45" s="148"/>
      <c r="BA45" s="148"/>
      <c r="BB45" s="148"/>
      <c r="BC45" s="148"/>
      <c r="BD45" s="175"/>
      <c r="BE45" s="197">
        <f t="shared" si="37"/>
        <v>0</v>
      </c>
      <c r="BF45" s="198"/>
      <c r="BG45" s="194">
        <f t="shared" si="2"/>
        <v>0</v>
      </c>
      <c r="BH45" s="148"/>
      <c r="BI45" s="125" t="s">
        <v>231</v>
      </c>
      <c r="BJ45" s="117">
        <f t="shared" si="28"/>
        <v>0</v>
      </c>
      <c r="BK45" s="202">
        <v>45047</v>
      </c>
      <c r="BL45" s="205" t="s">
        <v>385</v>
      </c>
      <c r="BM45" s="118" t="s">
        <v>386</v>
      </c>
      <c r="BN45" s="117">
        <v>1</v>
      </c>
      <c r="BO45" s="209" t="s">
        <v>368</v>
      </c>
      <c r="BP45" s="149">
        <f t="shared" si="25"/>
        <v>0</v>
      </c>
      <c r="BQ45" s="228">
        <f t="shared" si="29"/>
        <v>0</v>
      </c>
      <c r="BR45" s="232"/>
      <c r="BS45" s="112" t="s">
        <v>387</v>
      </c>
      <c r="BT45" s="112" t="s">
        <v>388</v>
      </c>
      <c r="BU45" s="237"/>
      <c r="BV45" s="112" t="s">
        <v>389</v>
      </c>
      <c r="BW45" s="127">
        <f t="shared" si="34"/>
        <v>0</v>
      </c>
      <c r="BX45" s="125" t="str">
        <f t="shared" si="35"/>
        <v>办结</v>
      </c>
      <c r="BY45" s="117"/>
      <c r="BZ45" s="117"/>
      <c r="CA45" s="117"/>
      <c r="CB45" s="95" t="s">
        <v>121</v>
      </c>
      <c r="CC45" s="95"/>
      <c r="CD45" s="95"/>
      <c r="CE45" s="95" t="s">
        <v>125</v>
      </c>
      <c r="CF45" s="95"/>
      <c r="CG45" s="95"/>
      <c r="CH45" s="95" t="s">
        <v>125</v>
      </c>
      <c r="CI45" s="95"/>
      <c r="CJ45" s="95"/>
      <c r="CK45" s="95"/>
      <c r="CL45" s="95" t="s">
        <v>121</v>
      </c>
      <c r="CM45" s="95"/>
      <c r="CN45" s="95"/>
      <c r="CO45" s="95"/>
      <c r="CP45" s="95" t="s">
        <v>125</v>
      </c>
      <c r="CQ45" s="95"/>
      <c r="CR45" s="95"/>
      <c r="CS45" s="95" t="s">
        <v>125</v>
      </c>
      <c r="CT45" s="95"/>
      <c r="CU45" s="95"/>
      <c r="CV45" s="95" t="s">
        <v>121</v>
      </c>
      <c r="CW45" s="95" t="s">
        <v>121</v>
      </c>
      <c r="CX45" s="95"/>
      <c r="CY45" s="95" t="s">
        <v>125</v>
      </c>
      <c r="CZ45" s="95"/>
      <c r="DA45" s="95"/>
      <c r="DB45" s="199" t="s">
        <v>125</v>
      </c>
      <c r="DC45" s="199"/>
      <c r="DD45" s="95" t="s">
        <v>125</v>
      </c>
      <c r="DE45" s="95"/>
      <c r="DF45" s="95"/>
      <c r="DG45" s="95"/>
      <c r="DH45" s="139"/>
      <c r="DI45" s="139"/>
      <c r="DJ45" s="139"/>
      <c r="DK45" s="139"/>
      <c r="DL45" s="139"/>
      <c r="DM45" s="148">
        <v>0.08</v>
      </c>
      <c r="DN45" s="148">
        <f t="shared" si="36"/>
        <v>-0.08</v>
      </c>
      <c r="DO45" s="148">
        <v>0.08</v>
      </c>
      <c r="DP45" s="139"/>
      <c r="DQ45" s="139"/>
      <c r="DR45" s="136" t="s">
        <v>378</v>
      </c>
      <c r="DS45" s="139">
        <v>13150887558</v>
      </c>
      <c r="DT45" s="14"/>
    </row>
    <row r="46" s="14" customFormat="1" ht="80.1" customHeight="1" spans="1:123">
      <c r="A46" s="90">
        <f>+SUBTOTAL(3,G$6:$G46)</f>
        <v>41</v>
      </c>
      <c r="B46" s="94" t="str">
        <f t="shared" si="33"/>
        <v>手续已办结已开工</v>
      </c>
      <c r="C46" s="98"/>
      <c r="D46" s="98"/>
      <c r="E46" s="98"/>
      <c r="F46" s="99"/>
      <c r="G46" s="94" t="s">
        <v>102</v>
      </c>
      <c r="H46" s="94" t="s">
        <v>359</v>
      </c>
      <c r="I46" s="94"/>
      <c r="J46" s="110" t="s">
        <v>390</v>
      </c>
      <c r="K46" s="111" t="s">
        <v>391</v>
      </c>
      <c r="L46" s="90">
        <v>1</v>
      </c>
      <c r="M46" s="94" t="s">
        <v>176</v>
      </c>
      <c r="N46" s="90"/>
      <c r="O46" s="90"/>
      <c r="P46" s="90"/>
      <c r="Q46" s="99"/>
      <c r="R46" s="101"/>
      <c r="S46" s="139"/>
      <c r="T46" s="139"/>
      <c r="U46" s="96" t="s">
        <v>359</v>
      </c>
      <c r="V46" s="100" t="s">
        <v>132</v>
      </c>
      <c r="W46" s="100" t="s">
        <v>132</v>
      </c>
      <c r="X46" s="100" t="s">
        <v>361</v>
      </c>
      <c r="Y46" s="100" t="s">
        <v>361</v>
      </c>
      <c r="Z46" s="139"/>
      <c r="AA46" s="100" t="s">
        <v>115</v>
      </c>
      <c r="AB46" s="96" t="s">
        <v>116</v>
      </c>
      <c r="AC46" s="100" t="s">
        <v>338</v>
      </c>
      <c r="AD46" s="136" t="s">
        <v>133</v>
      </c>
      <c r="AE46" s="96"/>
      <c r="AF46" s="129" t="s">
        <v>119</v>
      </c>
      <c r="AG46" s="99"/>
      <c r="AH46" s="96" t="s">
        <v>120</v>
      </c>
      <c r="AI46" s="99">
        <v>1</v>
      </c>
      <c r="AJ46" s="148">
        <v>0.3</v>
      </c>
      <c r="AK46" s="148">
        <v>0.1039</v>
      </c>
      <c r="AL46" s="149">
        <v>0.1039</v>
      </c>
      <c r="AM46" s="148">
        <v>0.1</v>
      </c>
      <c r="AN46" s="148">
        <v>0.19</v>
      </c>
      <c r="AO46" s="98">
        <v>0.05</v>
      </c>
      <c r="AP46" s="98">
        <f t="shared" si="24"/>
        <v>0.0357</v>
      </c>
      <c r="AQ46" s="98">
        <v>0.07</v>
      </c>
      <c r="AR46" s="125" t="s">
        <v>121</v>
      </c>
      <c r="AS46" s="117">
        <f t="shared" si="27"/>
        <v>1</v>
      </c>
      <c r="AT46" s="99" t="s">
        <v>184</v>
      </c>
      <c r="AU46" s="99" t="s">
        <v>329</v>
      </c>
      <c r="AV46" s="99" t="s">
        <v>392</v>
      </c>
      <c r="AW46" s="99">
        <v>0</v>
      </c>
      <c r="AX46" s="98">
        <v>0.0248</v>
      </c>
      <c r="AY46" s="98">
        <v>0.0299</v>
      </c>
      <c r="AZ46" s="98">
        <v>0.0302</v>
      </c>
      <c r="BA46" s="98">
        <v>0.0302</v>
      </c>
      <c r="BB46" s="98">
        <v>0.0302</v>
      </c>
      <c r="BC46" s="98">
        <v>0.0313</v>
      </c>
      <c r="BD46" s="172">
        <v>0.0683</v>
      </c>
      <c r="BE46" s="197">
        <f t="shared" si="37"/>
        <v>0.033</v>
      </c>
      <c r="BF46" s="201">
        <v>0.025</v>
      </c>
      <c r="BG46" s="194">
        <f t="shared" si="2"/>
        <v>0.00800000000000001</v>
      </c>
      <c r="BH46" s="98">
        <v>0.07</v>
      </c>
      <c r="BI46" s="125" t="s">
        <v>121</v>
      </c>
      <c r="BJ46" s="117">
        <f t="shared" si="28"/>
        <v>1</v>
      </c>
      <c r="BK46" s="199" t="s">
        <v>187</v>
      </c>
      <c r="BL46" s="205" t="s">
        <v>393</v>
      </c>
      <c r="BM46" s="118" t="s">
        <v>212</v>
      </c>
      <c r="BN46" s="117">
        <v>1</v>
      </c>
      <c r="BO46" s="209" t="s">
        <v>368</v>
      </c>
      <c r="BP46" s="149">
        <f t="shared" si="25"/>
        <v>0.0643</v>
      </c>
      <c r="BQ46" s="228">
        <f t="shared" si="29"/>
        <v>0.643</v>
      </c>
      <c r="BR46" s="232"/>
      <c r="BS46" s="121"/>
      <c r="BT46" s="112" t="s">
        <v>364</v>
      </c>
      <c r="BU46" s="237"/>
      <c r="BV46" s="112"/>
      <c r="BW46" s="127">
        <f t="shared" si="34"/>
        <v>0</v>
      </c>
      <c r="BX46" s="125" t="str">
        <f t="shared" si="35"/>
        <v>办结</v>
      </c>
      <c r="BY46" s="117"/>
      <c r="BZ46" s="117"/>
      <c r="CA46" s="117"/>
      <c r="CB46" s="95" t="s">
        <v>121</v>
      </c>
      <c r="CC46" s="95"/>
      <c r="CD46" s="95"/>
      <c r="CE46" s="95" t="s">
        <v>125</v>
      </c>
      <c r="CF46" s="95"/>
      <c r="CG46" s="95"/>
      <c r="CH46" s="95" t="s">
        <v>125</v>
      </c>
      <c r="CI46" s="95"/>
      <c r="CJ46" s="95"/>
      <c r="CK46" s="95"/>
      <c r="CL46" s="95" t="s">
        <v>125</v>
      </c>
      <c r="CM46" s="95"/>
      <c r="CN46" s="95"/>
      <c r="CO46" s="95"/>
      <c r="CP46" s="95" t="s">
        <v>125</v>
      </c>
      <c r="CQ46" s="95"/>
      <c r="CR46" s="95"/>
      <c r="CS46" s="95" t="s">
        <v>125</v>
      </c>
      <c r="CT46" s="95"/>
      <c r="CU46" s="95"/>
      <c r="CV46" s="95" t="s">
        <v>125</v>
      </c>
      <c r="CW46" s="95" t="s">
        <v>125</v>
      </c>
      <c r="CX46" s="95"/>
      <c r="CY46" s="95" t="s">
        <v>125</v>
      </c>
      <c r="CZ46" s="95"/>
      <c r="DA46" s="95"/>
      <c r="DB46" s="199" t="s">
        <v>125</v>
      </c>
      <c r="DC46" s="199"/>
      <c r="DD46" s="95" t="s">
        <v>125</v>
      </c>
      <c r="DE46" s="95"/>
      <c r="DF46" s="95"/>
      <c r="DG46" s="95"/>
      <c r="DH46" s="139"/>
      <c r="DI46" s="139"/>
      <c r="DJ46" s="139"/>
      <c r="DK46" s="139"/>
      <c r="DL46" s="139"/>
      <c r="DM46" s="148">
        <v>0.19</v>
      </c>
      <c r="DN46" s="148">
        <f t="shared" si="36"/>
        <v>-0.19</v>
      </c>
      <c r="DO46" s="148">
        <v>0.19</v>
      </c>
      <c r="DP46" s="139"/>
      <c r="DQ46" s="139"/>
      <c r="DR46" s="136" t="s">
        <v>378</v>
      </c>
      <c r="DS46" s="139">
        <v>13150887558</v>
      </c>
    </row>
    <row r="47" s="14" customFormat="1" ht="80.1" customHeight="1" spans="1:123">
      <c r="A47" s="90">
        <f>+SUBTOTAL(3,G$6:$G47)</f>
        <v>42</v>
      </c>
      <c r="B47" s="94" t="str">
        <f t="shared" si="33"/>
        <v>手续已办结已开工</v>
      </c>
      <c r="C47" s="98"/>
      <c r="D47" s="98"/>
      <c r="E47" s="98"/>
      <c r="F47" s="99"/>
      <c r="G47" s="94" t="s">
        <v>102</v>
      </c>
      <c r="H47" s="94" t="s">
        <v>359</v>
      </c>
      <c r="I47" s="94"/>
      <c r="J47" s="110" t="s">
        <v>394</v>
      </c>
      <c r="K47" s="111" t="s">
        <v>395</v>
      </c>
      <c r="L47" s="90">
        <v>1</v>
      </c>
      <c r="M47" s="94" t="s">
        <v>176</v>
      </c>
      <c r="N47" s="90"/>
      <c r="O47" s="90"/>
      <c r="P47" s="90"/>
      <c r="Q47" s="99"/>
      <c r="R47" s="101"/>
      <c r="S47" s="139"/>
      <c r="T47" s="139"/>
      <c r="U47" s="96" t="s">
        <v>359</v>
      </c>
      <c r="V47" s="100" t="s">
        <v>111</v>
      </c>
      <c r="W47" s="100" t="s">
        <v>396</v>
      </c>
      <c r="X47" s="100" t="s">
        <v>361</v>
      </c>
      <c r="Y47" s="100" t="s">
        <v>361</v>
      </c>
      <c r="Z47" s="139"/>
      <c r="AA47" s="100" t="s">
        <v>115</v>
      </c>
      <c r="AB47" s="96" t="s">
        <v>116</v>
      </c>
      <c r="AC47" s="100" t="s">
        <v>338</v>
      </c>
      <c r="AD47" s="136" t="s">
        <v>118</v>
      </c>
      <c r="AE47" s="96"/>
      <c r="AF47" s="129" t="s">
        <v>119</v>
      </c>
      <c r="AG47" s="99"/>
      <c r="AH47" s="99"/>
      <c r="AI47" s="99"/>
      <c r="AJ47" s="148">
        <v>0.5071</v>
      </c>
      <c r="AK47" s="148">
        <v>0.0489</v>
      </c>
      <c r="AL47" s="149">
        <v>0.0489</v>
      </c>
      <c r="AM47" s="148">
        <v>0.2575</v>
      </c>
      <c r="AN47" s="148">
        <v>0.45</v>
      </c>
      <c r="AO47" s="98">
        <v>0</v>
      </c>
      <c r="AP47" s="98">
        <f t="shared" si="24"/>
        <v>0.00400000000000002</v>
      </c>
      <c r="AQ47" s="98">
        <v>0.11</v>
      </c>
      <c r="AR47" s="125" t="s">
        <v>121</v>
      </c>
      <c r="AS47" s="117">
        <f t="shared" si="27"/>
        <v>1</v>
      </c>
      <c r="AT47" s="96" t="s">
        <v>184</v>
      </c>
      <c r="AU47" s="96" t="s">
        <v>329</v>
      </c>
      <c r="AV47" s="96" t="s">
        <v>397</v>
      </c>
      <c r="AW47" s="96">
        <v>0</v>
      </c>
      <c r="AX47" s="95">
        <v>0.0306</v>
      </c>
      <c r="AY47" s="95">
        <v>0.0818</v>
      </c>
      <c r="AZ47" s="95">
        <v>0.1125</v>
      </c>
      <c r="BA47" s="95">
        <v>0.1342</v>
      </c>
      <c r="BB47" s="95">
        <v>0.1405</v>
      </c>
      <c r="BC47" s="95">
        <v>0.1475</v>
      </c>
      <c r="BD47" s="179">
        <v>0.1515</v>
      </c>
      <c r="BE47" s="197">
        <f t="shared" si="37"/>
        <v>0.106</v>
      </c>
      <c r="BF47" s="211"/>
      <c r="BG47" s="194">
        <f t="shared" si="2"/>
        <v>0.106</v>
      </c>
      <c r="BH47" s="95">
        <v>0.11</v>
      </c>
      <c r="BI47" s="125" t="s">
        <v>121</v>
      </c>
      <c r="BJ47" s="117">
        <f t="shared" si="28"/>
        <v>1</v>
      </c>
      <c r="BK47" s="199" t="s">
        <v>187</v>
      </c>
      <c r="BL47" s="118" t="s">
        <v>398</v>
      </c>
      <c r="BM47" s="118" t="s">
        <v>212</v>
      </c>
      <c r="BN47" s="117">
        <v>1</v>
      </c>
      <c r="BO47" s="209" t="s">
        <v>368</v>
      </c>
      <c r="BP47" s="149">
        <f t="shared" si="25"/>
        <v>0.2535</v>
      </c>
      <c r="BQ47" s="228">
        <f t="shared" si="29"/>
        <v>0.984466019417476</v>
      </c>
      <c r="BR47" s="232"/>
      <c r="BS47" s="121"/>
      <c r="BT47" s="112" t="s">
        <v>364</v>
      </c>
      <c r="BU47" s="237"/>
      <c r="BV47" s="112"/>
      <c r="BW47" s="127">
        <f t="shared" si="34"/>
        <v>0</v>
      </c>
      <c r="BX47" s="125" t="str">
        <f t="shared" si="35"/>
        <v>办结</v>
      </c>
      <c r="BY47" s="117"/>
      <c r="BZ47" s="117"/>
      <c r="CA47" s="117"/>
      <c r="CB47" s="199" t="s">
        <v>121</v>
      </c>
      <c r="CC47" s="199"/>
      <c r="CD47" s="199"/>
      <c r="CE47" s="199" t="s">
        <v>125</v>
      </c>
      <c r="CF47" s="199"/>
      <c r="CG47" s="199"/>
      <c r="CH47" s="199" t="s">
        <v>125</v>
      </c>
      <c r="CI47" s="199"/>
      <c r="CJ47" s="199"/>
      <c r="CK47" s="199"/>
      <c r="CL47" s="199" t="s">
        <v>125</v>
      </c>
      <c r="CM47" s="199"/>
      <c r="CN47" s="199"/>
      <c r="CO47" s="199"/>
      <c r="CP47" s="199" t="s">
        <v>125</v>
      </c>
      <c r="CQ47" s="199"/>
      <c r="CR47" s="199"/>
      <c r="CS47" s="199" t="s">
        <v>125</v>
      </c>
      <c r="CT47" s="199"/>
      <c r="CU47" s="199"/>
      <c r="CV47" s="199" t="s">
        <v>121</v>
      </c>
      <c r="CW47" s="199" t="s">
        <v>121</v>
      </c>
      <c r="CX47" s="199"/>
      <c r="CY47" s="199" t="s">
        <v>125</v>
      </c>
      <c r="CZ47" s="199"/>
      <c r="DA47" s="199"/>
      <c r="DB47" s="199" t="s">
        <v>125</v>
      </c>
      <c r="DC47" s="199"/>
      <c r="DD47" s="199" t="s">
        <v>125</v>
      </c>
      <c r="DE47" s="199"/>
      <c r="DF47" s="199"/>
      <c r="DG47" s="199"/>
      <c r="DH47" s="139"/>
      <c r="DI47" s="139"/>
      <c r="DJ47" s="139"/>
      <c r="DK47" s="139"/>
      <c r="DL47" s="139"/>
      <c r="DM47" s="148">
        <v>0.45</v>
      </c>
      <c r="DN47" s="148">
        <f t="shared" si="36"/>
        <v>-0.45</v>
      </c>
      <c r="DO47" s="148">
        <v>0.45</v>
      </c>
      <c r="DP47" s="139"/>
      <c r="DQ47" s="139"/>
      <c r="DR47" s="136" t="s">
        <v>378</v>
      </c>
      <c r="DS47" s="139">
        <v>13150887558</v>
      </c>
    </row>
    <row r="48" s="14" customFormat="1" ht="80.1" customHeight="1" spans="1:123">
      <c r="A48" s="90">
        <f>+SUBTOTAL(3,G$6:$G48)</f>
        <v>43</v>
      </c>
      <c r="B48" s="94" t="str">
        <f t="shared" si="33"/>
        <v>手续已办结已开工</v>
      </c>
      <c r="C48" s="98"/>
      <c r="D48" s="98"/>
      <c r="E48" s="98"/>
      <c r="F48" s="99"/>
      <c r="G48" s="94" t="s">
        <v>102</v>
      </c>
      <c r="H48" s="94" t="s">
        <v>359</v>
      </c>
      <c r="I48" s="94"/>
      <c r="J48" s="110" t="s">
        <v>399</v>
      </c>
      <c r="K48" s="111" t="s">
        <v>400</v>
      </c>
      <c r="L48" s="90">
        <v>1</v>
      </c>
      <c r="M48" s="94" t="s">
        <v>107</v>
      </c>
      <c r="N48" s="90"/>
      <c r="O48" s="90"/>
      <c r="P48" s="90"/>
      <c r="Q48" s="99"/>
      <c r="R48" s="101"/>
      <c r="S48" s="139"/>
      <c r="T48" s="139"/>
      <c r="U48" s="96" t="s">
        <v>359</v>
      </c>
      <c r="V48" s="100" t="s">
        <v>132</v>
      </c>
      <c r="W48" s="100" t="s">
        <v>132</v>
      </c>
      <c r="X48" s="100" t="s">
        <v>361</v>
      </c>
      <c r="Y48" s="100" t="s">
        <v>361</v>
      </c>
      <c r="Z48" s="139"/>
      <c r="AA48" s="100" t="s">
        <v>115</v>
      </c>
      <c r="AB48" s="96" t="s">
        <v>116</v>
      </c>
      <c r="AC48" s="100" t="s">
        <v>338</v>
      </c>
      <c r="AD48" s="136" t="s">
        <v>133</v>
      </c>
      <c r="AE48" s="96"/>
      <c r="AF48" s="129" t="s">
        <v>119</v>
      </c>
      <c r="AG48" s="99"/>
      <c r="AH48" s="99"/>
      <c r="AI48" s="99"/>
      <c r="AJ48" s="148">
        <v>0.16</v>
      </c>
      <c r="AK48" s="148"/>
      <c r="AL48" s="149"/>
      <c r="AM48" s="148">
        <v>0.1</v>
      </c>
      <c r="AN48" s="148">
        <v>0.16</v>
      </c>
      <c r="AO48" s="98">
        <v>0.04</v>
      </c>
      <c r="AP48" s="98">
        <f t="shared" si="24"/>
        <v>0.00940000000000001</v>
      </c>
      <c r="AQ48" s="98">
        <v>0.02</v>
      </c>
      <c r="AR48" s="125" t="s">
        <v>121</v>
      </c>
      <c r="AS48" s="117">
        <f t="shared" si="27"/>
        <v>1</v>
      </c>
      <c r="AT48" s="96"/>
      <c r="AU48" s="96">
        <v>202304</v>
      </c>
      <c r="AV48" s="96" t="s">
        <v>401</v>
      </c>
      <c r="AW48" s="96"/>
      <c r="AX48" s="180">
        <v>0</v>
      </c>
      <c r="AY48" s="95">
        <v>0.0167</v>
      </c>
      <c r="AZ48" s="95">
        <v>0.0173</v>
      </c>
      <c r="BA48" s="95">
        <v>0.0359</v>
      </c>
      <c r="BB48" s="95">
        <v>0.0585</v>
      </c>
      <c r="BC48" s="95">
        <v>0.0735</v>
      </c>
      <c r="BD48" s="179">
        <v>0.0764</v>
      </c>
      <c r="BE48" s="197">
        <f t="shared" si="37"/>
        <v>0.0171</v>
      </c>
      <c r="BF48" s="211"/>
      <c r="BG48" s="194">
        <f t="shared" si="2"/>
        <v>0.0171</v>
      </c>
      <c r="BH48" s="95">
        <v>0.02</v>
      </c>
      <c r="BI48" s="125" t="s">
        <v>121</v>
      </c>
      <c r="BJ48" s="117">
        <f t="shared" si="28"/>
        <v>1</v>
      </c>
      <c r="BK48" s="199" t="s">
        <v>122</v>
      </c>
      <c r="BL48" s="118" t="s">
        <v>402</v>
      </c>
      <c r="BM48" s="118" t="s">
        <v>212</v>
      </c>
      <c r="BN48" s="117">
        <v>1</v>
      </c>
      <c r="BO48" s="209" t="s">
        <v>368</v>
      </c>
      <c r="BP48" s="149">
        <f t="shared" si="25"/>
        <v>0.0906</v>
      </c>
      <c r="BQ48" s="228">
        <f t="shared" si="29"/>
        <v>0.906</v>
      </c>
      <c r="BR48" s="232"/>
      <c r="BS48" s="121"/>
      <c r="BT48" s="112" t="s">
        <v>364</v>
      </c>
      <c r="BU48" s="112"/>
      <c r="BV48" s="112"/>
      <c r="BW48" s="127">
        <f t="shared" si="34"/>
        <v>0</v>
      </c>
      <c r="BX48" s="125" t="str">
        <f t="shared" si="35"/>
        <v>办结</v>
      </c>
      <c r="BY48" s="117"/>
      <c r="BZ48" s="117"/>
      <c r="CA48" s="117"/>
      <c r="CB48" s="199" t="s">
        <v>121</v>
      </c>
      <c r="CC48" s="199"/>
      <c r="CD48" s="199"/>
      <c r="CE48" s="95" t="s">
        <v>125</v>
      </c>
      <c r="CF48" s="95"/>
      <c r="CG48" s="95"/>
      <c r="CH48" s="199" t="s">
        <v>125</v>
      </c>
      <c r="CI48" s="199"/>
      <c r="CJ48" s="199"/>
      <c r="CK48" s="199"/>
      <c r="CL48" s="199" t="s">
        <v>125</v>
      </c>
      <c r="CM48" s="199"/>
      <c r="CN48" s="199"/>
      <c r="CO48" s="199"/>
      <c r="CP48" s="199" t="s">
        <v>125</v>
      </c>
      <c r="CQ48" s="199"/>
      <c r="CR48" s="199"/>
      <c r="CS48" s="199" t="s">
        <v>125</v>
      </c>
      <c r="CT48" s="199"/>
      <c r="CU48" s="199"/>
      <c r="CV48" s="199" t="s">
        <v>125</v>
      </c>
      <c r="CW48" s="199" t="s">
        <v>125</v>
      </c>
      <c r="CX48" s="199"/>
      <c r="CY48" s="199" t="s">
        <v>125</v>
      </c>
      <c r="CZ48" s="199"/>
      <c r="DA48" s="199"/>
      <c r="DB48" s="199" t="s">
        <v>125</v>
      </c>
      <c r="DC48" s="199"/>
      <c r="DD48" s="199" t="s">
        <v>125</v>
      </c>
      <c r="DE48" s="199"/>
      <c r="DF48" s="199"/>
      <c r="DG48" s="199"/>
      <c r="DH48" s="139"/>
      <c r="DI48" s="139"/>
      <c r="DJ48" s="139"/>
      <c r="DK48" s="139"/>
      <c r="DL48" s="139"/>
      <c r="DM48" s="148">
        <v>0.16</v>
      </c>
      <c r="DN48" s="148">
        <f t="shared" si="36"/>
        <v>-0.16</v>
      </c>
      <c r="DO48" s="148">
        <v>0.16</v>
      </c>
      <c r="DP48" s="139"/>
      <c r="DQ48" s="139"/>
      <c r="DR48" s="136" t="s">
        <v>378</v>
      </c>
      <c r="DS48" s="139">
        <v>13150887558</v>
      </c>
    </row>
    <row r="49" s="14" customFormat="1" ht="80.1" customHeight="1" spans="1:123">
      <c r="A49" s="90">
        <f>+SUBTOTAL(3,G$6:$G49)</f>
        <v>44</v>
      </c>
      <c r="B49" s="94" t="str">
        <f t="shared" si="33"/>
        <v>手续已办结已开工</v>
      </c>
      <c r="C49" s="98"/>
      <c r="D49" s="98"/>
      <c r="E49" s="98"/>
      <c r="F49" s="99"/>
      <c r="G49" s="94" t="s">
        <v>102</v>
      </c>
      <c r="H49" s="94" t="s">
        <v>359</v>
      </c>
      <c r="I49" s="94"/>
      <c r="J49" s="124" t="s">
        <v>403</v>
      </c>
      <c r="K49" s="111" t="s">
        <v>404</v>
      </c>
      <c r="L49" s="90">
        <v>1</v>
      </c>
      <c r="M49" s="125" t="s">
        <v>107</v>
      </c>
      <c r="N49" s="90"/>
      <c r="O49" s="90"/>
      <c r="P49" s="90"/>
      <c r="Q49" s="99"/>
      <c r="R49" s="101"/>
      <c r="S49" s="101"/>
      <c r="T49" s="101"/>
      <c r="U49" s="96" t="s">
        <v>359</v>
      </c>
      <c r="V49" s="100" t="s">
        <v>166</v>
      </c>
      <c r="W49" s="100" t="s">
        <v>166</v>
      </c>
      <c r="X49" s="100" t="s">
        <v>361</v>
      </c>
      <c r="Y49" s="100" t="s">
        <v>361</v>
      </c>
      <c r="Z49" s="101"/>
      <c r="AA49" s="100" t="s">
        <v>115</v>
      </c>
      <c r="AB49" s="96" t="s">
        <v>116</v>
      </c>
      <c r="AC49" s="100" t="s">
        <v>338</v>
      </c>
      <c r="AD49" s="136" t="s">
        <v>133</v>
      </c>
      <c r="AE49" s="96"/>
      <c r="AF49" s="129" t="s">
        <v>119</v>
      </c>
      <c r="AG49" s="99"/>
      <c r="AH49" s="99"/>
      <c r="AI49" s="99"/>
      <c r="AJ49" s="148">
        <v>0.18</v>
      </c>
      <c r="AK49" s="148"/>
      <c r="AL49" s="149"/>
      <c r="AM49" s="148">
        <v>0.1</v>
      </c>
      <c r="AN49" s="148">
        <v>0.18</v>
      </c>
      <c r="AO49" s="98">
        <v>0.07</v>
      </c>
      <c r="AP49" s="98">
        <f t="shared" si="24"/>
        <v>0.00890000000000002</v>
      </c>
      <c r="AQ49" s="98">
        <v>0.03</v>
      </c>
      <c r="AR49" s="125" t="s">
        <v>121</v>
      </c>
      <c r="AS49" s="117">
        <f t="shared" si="27"/>
        <v>1</v>
      </c>
      <c r="AT49" s="96"/>
      <c r="AU49" s="96">
        <v>202304</v>
      </c>
      <c r="AV49" s="96" t="s">
        <v>405</v>
      </c>
      <c r="AW49" s="96"/>
      <c r="AX49" s="180">
        <v>0</v>
      </c>
      <c r="AY49" s="95">
        <v>0.0155</v>
      </c>
      <c r="AZ49" s="95">
        <v>0.016</v>
      </c>
      <c r="BA49" s="95">
        <v>0.031</v>
      </c>
      <c r="BB49" s="95">
        <v>0.0331</v>
      </c>
      <c r="BC49" s="95">
        <v>0.0778</v>
      </c>
      <c r="BD49" s="179">
        <v>0.0945</v>
      </c>
      <c r="BE49" s="197">
        <f t="shared" si="37"/>
        <v>0.0133</v>
      </c>
      <c r="BF49" s="211"/>
      <c r="BG49" s="194">
        <f t="shared" si="2"/>
        <v>0.0133</v>
      </c>
      <c r="BH49" s="95">
        <v>0.03</v>
      </c>
      <c r="BI49" s="125" t="s">
        <v>121</v>
      </c>
      <c r="BJ49" s="117">
        <f t="shared" si="28"/>
        <v>1</v>
      </c>
      <c r="BK49" s="199" t="s">
        <v>122</v>
      </c>
      <c r="BL49" s="118" t="s">
        <v>406</v>
      </c>
      <c r="BM49" s="118" t="s">
        <v>212</v>
      </c>
      <c r="BN49" s="117">
        <v>1</v>
      </c>
      <c r="BO49" s="209" t="s">
        <v>368</v>
      </c>
      <c r="BP49" s="149">
        <f t="shared" si="25"/>
        <v>0.0911</v>
      </c>
      <c r="BQ49" s="228">
        <f t="shared" si="29"/>
        <v>0.911</v>
      </c>
      <c r="BR49" s="232"/>
      <c r="BS49" s="200"/>
      <c r="BT49" s="112" t="s">
        <v>364</v>
      </c>
      <c r="BU49" s="112"/>
      <c r="BV49" s="112"/>
      <c r="BW49" s="127">
        <f t="shared" si="34"/>
        <v>0</v>
      </c>
      <c r="BX49" s="125" t="str">
        <f t="shared" si="35"/>
        <v>办结</v>
      </c>
      <c r="BY49" s="117"/>
      <c r="BZ49" s="117"/>
      <c r="CA49" s="117"/>
      <c r="CB49" s="199" t="s">
        <v>121</v>
      </c>
      <c r="CC49" s="199"/>
      <c r="CD49" s="199"/>
      <c r="CE49" s="95" t="s">
        <v>125</v>
      </c>
      <c r="CF49" s="95"/>
      <c r="CG49" s="95"/>
      <c r="CH49" s="199" t="s">
        <v>125</v>
      </c>
      <c r="CI49" s="199"/>
      <c r="CJ49" s="199"/>
      <c r="CK49" s="199"/>
      <c r="CL49" s="199" t="s">
        <v>125</v>
      </c>
      <c r="CM49" s="199"/>
      <c r="CN49" s="199"/>
      <c r="CO49" s="199"/>
      <c r="CP49" s="199" t="s">
        <v>125</v>
      </c>
      <c r="CQ49" s="199"/>
      <c r="CR49" s="199"/>
      <c r="CS49" s="199" t="s">
        <v>125</v>
      </c>
      <c r="CT49" s="199"/>
      <c r="CU49" s="199"/>
      <c r="CV49" s="199" t="s">
        <v>125</v>
      </c>
      <c r="CW49" s="199" t="s">
        <v>125</v>
      </c>
      <c r="CX49" s="199"/>
      <c r="CY49" s="199" t="s">
        <v>125</v>
      </c>
      <c r="CZ49" s="199"/>
      <c r="DA49" s="199"/>
      <c r="DB49" s="199" t="s">
        <v>125</v>
      </c>
      <c r="DC49" s="199"/>
      <c r="DD49" s="199" t="s">
        <v>125</v>
      </c>
      <c r="DE49" s="199"/>
      <c r="DF49" s="199"/>
      <c r="DG49" s="199"/>
      <c r="DH49" s="101"/>
      <c r="DI49" s="101"/>
      <c r="DJ49" s="101"/>
      <c r="DK49" s="101"/>
      <c r="DL49" s="101"/>
      <c r="DM49" s="148">
        <v>0.18</v>
      </c>
      <c r="DN49" s="148">
        <f t="shared" si="36"/>
        <v>-0.18</v>
      </c>
      <c r="DO49" s="148">
        <v>0.18</v>
      </c>
      <c r="DP49" s="101"/>
      <c r="DQ49" s="101"/>
      <c r="DR49" s="136" t="s">
        <v>378</v>
      </c>
      <c r="DS49" s="139">
        <v>13150887558</v>
      </c>
    </row>
    <row r="50" s="14" customFormat="1" ht="90" customHeight="1" spans="1:123">
      <c r="A50" s="90">
        <f>+SUBTOTAL(3,G$6:$G50)</f>
        <v>45</v>
      </c>
      <c r="B50" s="94" t="e">
        <f t="shared" si="33"/>
        <v>#N/A</v>
      </c>
      <c r="C50" s="98"/>
      <c r="D50" s="98"/>
      <c r="E50" s="98"/>
      <c r="F50" s="98"/>
      <c r="G50" s="94" t="s">
        <v>102</v>
      </c>
      <c r="H50" s="94" t="s">
        <v>359</v>
      </c>
      <c r="I50" s="94"/>
      <c r="J50" s="110" t="s">
        <v>407</v>
      </c>
      <c r="K50" s="126"/>
      <c r="L50" s="90">
        <v>1</v>
      </c>
      <c r="M50" s="125" t="s">
        <v>107</v>
      </c>
      <c r="N50" s="90"/>
      <c r="O50" s="90"/>
      <c r="P50" s="90"/>
      <c r="Q50" s="98"/>
      <c r="R50" s="90"/>
      <c r="S50" s="90"/>
      <c r="T50" s="90"/>
      <c r="U50" s="95" t="s">
        <v>359</v>
      </c>
      <c r="V50" s="94"/>
      <c r="W50" s="94"/>
      <c r="X50" s="100" t="s">
        <v>361</v>
      </c>
      <c r="Y50" s="100" t="s">
        <v>361</v>
      </c>
      <c r="Z50" s="101"/>
      <c r="AA50" s="100" t="s">
        <v>115</v>
      </c>
      <c r="AB50" s="96" t="s">
        <v>116</v>
      </c>
      <c r="AC50" s="100" t="s">
        <v>338</v>
      </c>
      <c r="AD50" s="123" t="s">
        <v>133</v>
      </c>
      <c r="AE50" s="95"/>
      <c r="AF50" s="140" t="s">
        <v>119</v>
      </c>
      <c r="AG50" s="98"/>
      <c r="AH50" s="98"/>
      <c r="AI50" s="98"/>
      <c r="AJ50" s="148">
        <v>0.39</v>
      </c>
      <c r="AK50" s="148"/>
      <c r="AL50" s="148"/>
      <c r="AM50" s="148">
        <v>0.35</v>
      </c>
      <c r="AN50" s="148">
        <v>0.39</v>
      </c>
      <c r="AO50" s="98">
        <v>0</v>
      </c>
      <c r="AP50" s="98">
        <f t="shared" si="24"/>
        <v>0.0477</v>
      </c>
      <c r="AQ50" s="98">
        <v>0.05</v>
      </c>
      <c r="AR50" s="125" t="s">
        <v>121</v>
      </c>
      <c r="AS50" s="117">
        <f t="shared" si="27"/>
        <v>1</v>
      </c>
      <c r="AT50" s="95"/>
      <c r="AU50" s="95">
        <v>202305</v>
      </c>
      <c r="AV50" s="158" t="s">
        <v>408</v>
      </c>
      <c r="AW50" s="95"/>
      <c r="AX50" s="180"/>
      <c r="AY50" s="95">
        <v>0</v>
      </c>
      <c r="AZ50" s="96">
        <v>0.2752</v>
      </c>
      <c r="BA50" s="96">
        <v>0.2752</v>
      </c>
      <c r="BB50" s="96">
        <v>0.299</v>
      </c>
      <c r="BC50" s="96">
        <v>0.3023</v>
      </c>
      <c r="BD50" s="177">
        <v>0.3073</v>
      </c>
      <c r="BE50" s="197"/>
      <c r="BF50" s="204"/>
      <c r="BG50" s="194">
        <f t="shared" si="2"/>
        <v>0</v>
      </c>
      <c r="BH50" s="96">
        <v>0.05</v>
      </c>
      <c r="BI50" s="125" t="s">
        <v>137</v>
      </c>
      <c r="BJ50" s="127">
        <f t="shared" si="28"/>
        <v>1</v>
      </c>
      <c r="BK50" s="199" t="s">
        <v>122</v>
      </c>
      <c r="BL50" s="112" t="s">
        <v>409</v>
      </c>
      <c r="BM50" s="118" t="s">
        <v>212</v>
      </c>
      <c r="BN50" s="127"/>
      <c r="BO50" s="202"/>
      <c r="BP50" s="149">
        <f t="shared" si="25"/>
        <v>0.3023</v>
      </c>
      <c r="BQ50" s="228">
        <f t="shared" si="29"/>
        <v>0.863714285714286</v>
      </c>
      <c r="BR50" s="232"/>
      <c r="BS50" s="215"/>
      <c r="BT50" s="112" t="s">
        <v>364</v>
      </c>
      <c r="BU50" s="112"/>
      <c r="BV50" s="112"/>
      <c r="BW50" s="127"/>
      <c r="BX50" s="125" t="str">
        <f t="shared" si="35"/>
        <v>办结</v>
      </c>
      <c r="BY50" s="127"/>
      <c r="BZ50" s="127"/>
      <c r="CA50" s="127"/>
      <c r="CB50" s="199"/>
      <c r="CC50" s="199"/>
      <c r="CD50" s="199"/>
      <c r="CE50" s="95"/>
      <c r="CF50" s="95"/>
      <c r="CG50" s="95"/>
      <c r="CH50" s="199"/>
      <c r="CI50" s="199"/>
      <c r="CJ50" s="199"/>
      <c r="CK50" s="199"/>
      <c r="CL50" s="199"/>
      <c r="CM50" s="199"/>
      <c r="CN50" s="199"/>
      <c r="CO50" s="199"/>
      <c r="CP50" s="199"/>
      <c r="CQ50" s="199"/>
      <c r="CR50" s="199"/>
      <c r="CS50" s="199"/>
      <c r="CT50" s="199"/>
      <c r="CU50" s="199"/>
      <c r="CV50" s="199"/>
      <c r="CW50" s="199"/>
      <c r="CX50" s="199"/>
      <c r="CY50" s="199"/>
      <c r="CZ50" s="199"/>
      <c r="DA50" s="199"/>
      <c r="DB50" s="199"/>
      <c r="DC50" s="199"/>
      <c r="DD50" s="199"/>
      <c r="DE50" s="199"/>
      <c r="DF50" s="199"/>
      <c r="DG50" s="199"/>
      <c r="DH50" s="90"/>
      <c r="DI50" s="90"/>
      <c r="DJ50" s="90"/>
      <c r="DK50" s="90"/>
      <c r="DL50" s="90"/>
      <c r="DM50" s="148">
        <v>0.39</v>
      </c>
      <c r="DN50" s="148">
        <f t="shared" si="36"/>
        <v>-0.39</v>
      </c>
      <c r="DO50" s="126"/>
      <c r="DP50" s="90"/>
      <c r="DQ50" s="90"/>
      <c r="DR50" s="123"/>
      <c r="DS50" s="272"/>
    </row>
    <row r="51" s="14" customFormat="1" ht="117" customHeight="1" spans="1:123">
      <c r="A51" s="90">
        <f>+SUBTOTAL(3,G$6:$G51)</f>
        <v>46</v>
      </c>
      <c r="B51" s="94" t="s">
        <v>127</v>
      </c>
      <c r="C51" s="98"/>
      <c r="D51" s="98"/>
      <c r="E51" s="98"/>
      <c r="F51" s="98"/>
      <c r="G51" s="94" t="s">
        <v>102</v>
      </c>
      <c r="H51" s="94" t="s">
        <v>359</v>
      </c>
      <c r="I51" s="94"/>
      <c r="J51" s="110" t="s">
        <v>410</v>
      </c>
      <c r="K51" s="110" t="s">
        <v>411</v>
      </c>
      <c r="L51" s="90">
        <v>1</v>
      </c>
      <c r="M51" s="125" t="s">
        <v>107</v>
      </c>
      <c r="N51" s="90"/>
      <c r="O51" s="90"/>
      <c r="P51" s="90"/>
      <c r="Q51" s="98"/>
      <c r="R51" s="90"/>
      <c r="S51" s="90"/>
      <c r="T51" s="90"/>
      <c r="U51" s="95" t="s">
        <v>359</v>
      </c>
      <c r="V51" s="94"/>
      <c r="W51" s="94"/>
      <c r="X51" s="100" t="s">
        <v>361</v>
      </c>
      <c r="Y51" s="100" t="s">
        <v>361</v>
      </c>
      <c r="Z51" s="101"/>
      <c r="AA51" s="100" t="s">
        <v>115</v>
      </c>
      <c r="AB51" s="96" t="s">
        <v>116</v>
      </c>
      <c r="AC51" s="100" t="s">
        <v>338</v>
      </c>
      <c r="AD51" s="123" t="s">
        <v>133</v>
      </c>
      <c r="AE51" s="95"/>
      <c r="AF51" s="140" t="s">
        <v>119</v>
      </c>
      <c r="AG51" s="98"/>
      <c r="AH51" s="98"/>
      <c r="AI51" s="98"/>
      <c r="AJ51" s="148">
        <v>0.1116</v>
      </c>
      <c r="AK51" s="148"/>
      <c r="AL51" s="148"/>
      <c r="AM51" s="148">
        <v>0.09</v>
      </c>
      <c r="AN51" s="148">
        <v>0.11</v>
      </c>
      <c r="AO51" s="98">
        <v>0</v>
      </c>
      <c r="AP51" s="98">
        <f t="shared" si="24"/>
        <v>0.013</v>
      </c>
      <c r="AQ51" s="98">
        <v>0.01</v>
      </c>
      <c r="AR51" s="125" t="s">
        <v>121</v>
      </c>
      <c r="AS51" s="117">
        <f t="shared" si="27"/>
        <v>1</v>
      </c>
      <c r="AT51" s="95"/>
      <c r="AU51" s="95">
        <v>202305</v>
      </c>
      <c r="AV51" s="162" t="s">
        <v>412</v>
      </c>
      <c r="AW51" s="95"/>
      <c r="AX51" s="180"/>
      <c r="AY51" s="95">
        <v>0</v>
      </c>
      <c r="AZ51" s="96">
        <v>0.076</v>
      </c>
      <c r="BA51" s="96">
        <v>0.076</v>
      </c>
      <c r="BB51" s="96">
        <v>0.076</v>
      </c>
      <c r="BC51" s="96">
        <v>0.077</v>
      </c>
      <c r="BD51" s="177">
        <v>0.077</v>
      </c>
      <c r="BE51" s="197"/>
      <c r="BF51" s="204"/>
      <c r="BG51" s="194">
        <f t="shared" si="2"/>
        <v>0</v>
      </c>
      <c r="BH51" s="96">
        <v>0.01</v>
      </c>
      <c r="BI51" s="125" t="s">
        <v>137</v>
      </c>
      <c r="BJ51" s="117">
        <f t="shared" si="28"/>
        <v>1</v>
      </c>
      <c r="BK51" s="199" t="s">
        <v>122</v>
      </c>
      <c r="BL51" s="112" t="s">
        <v>413</v>
      </c>
      <c r="BM51" s="118" t="s">
        <v>212</v>
      </c>
      <c r="BN51" s="127"/>
      <c r="BO51" s="202"/>
      <c r="BP51" s="149">
        <f t="shared" si="25"/>
        <v>0.077</v>
      </c>
      <c r="BQ51" s="228">
        <f t="shared" si="29"/>
        <v>0.855555555555556</v>
      </c>
      <c r="BR51" s="232"/>
      <c r="BS51" s="215"/>
      <c r="BT51" s="112" t="s">
        <v>355</v>
      </c>
      <c r="BU51" s="112"/>
      <c r="BV51" s="112"/>
      <c r="BW51" s="127"/>
      <c r="BX51" s="125" t="str">
        <f t="shared" si="35"/>
        <v>办结</v>
      </c>
      <c r="BY51" s="127"/>
      <c r="BZ51" s="127"/>
      <c r="CA51" s="127"/>
      <c r="CB51" s="199"/>
      <c r="CC51" s="199"/>
      <c r="CD51" s="199"/>
      <c r="CE51" s="95"/>
      <c r="CF51" s="95"/>
      <c r="CG51" s="95"/>
      <c r="CH51" s="199"/>
      <c r="CI51" s="199"/>
      <c r="CJ51" s="199"/>
      <c r="CK51" s="199"/>
      <c r="CL51" s="199"/>
      <c r="CM51" s="199"/>
      <c r="CN51" s="199"/>
      <c r="CO51" s="199"/>
      <c r="CP51" s="199"/>
      <c r="CQ51" s="199"/>
      <c r="CR51" s="199"/>
      <c r="CS51" s="199"/>
      <c r="CT51" s="199"/>
      <c r="CU51" s="199"/>
      <c r="CV51" s="199"/>
      <c r="CW51" s="199"/>
      <c r="CX51" s="199"/>
      <c r="CY51" s="199"/>
      <c r="CZ51" s="199"/>
      <c r="DA51" s="199"/>
      <c r="DB51" s="199"/>
      <c r="DC51" s="199"/>
      <c r="DD51" s="199"/>
      <c r="DE51" s="199"/>
      <c r="DF51" s="199"/>
      <c r="DG51" s="199"/>
      <c r="DH51" s="90"/>
      <c r="DI51" s="90"/>
      <c r="DJ51" s="90"/>
      <c r="DK51" s="90"/>
      <c r="DL51" s="90"/>
      <c r="DM51" s="148">
        <v>0.11</v>
      </c>
      <c r="DN51" s="148">
        <f t="shared" si="36"/>
        <v>-0.11</v>
      </c>
      <c r="DO51" s="148"/>
      <c r="DP51" s="90"/>
      <c r="DQ51" s="90"/>
      <c r="DR51" s="123"/>
      <c r="DS51" s="272"/>
    </row>
    <row r="52" s="14" customFormat="1" ht="108.95" customHeight="1" spans="1:123">
      <c r="A52" s="90">
        <f>+SUBTOTAL(3,G$6:$G52)</f>
        <v>47</v>
      </c>
      <c r="B52" s="94" t="str">
        <f t="shared" ref="B52:B57" si="38">_xlfn.IFS(AND(BI52="否",BX52="办结"),"手续已办结未开工",AND(BI52="是",BX52="未办结"),"手续未办结已开工",AND(BI52="否",BX52="未办结"),"手续未办结未开工",AND(BI52="是",BX52="办结"),"手续已办结已开工")</f>
        <v>手续已办结已开工</v>
      </c>
      <c r="C52" s="98"/>
      <c r="D52" s="98"/>
      <c r="E52" s="98"/>
      <c r="F52" s="96" t="s">
        <v>103</v>
      </c>
      <c r="G52" s="94" t="s">
        <v>102</v>
      </c>
      <c r="H52" s="94" t="s">
        <v>414</v>
      </c>
      <c r="I52" s="94"/>
      <c r="J52" s="112" t="s">
        <v>415</v>
      </c>
      <c r="K52" s="111" t="s">
        <v>416</v>
      </c>
      <c r="L52" s="90">
        <v>1</v>
      </c>
      <c r="M52" s="94" t="s">
        <v>176</v>
      </c>
      <c r="N52" s="90"/>
      <c r="O52" s="90"/>
      <c r="P52" s="90"/>
      <c r="Q52" s="99"/>
      <c r="R52" s="101"/>
      <c r="S52" s="122" t="s">
        <v>417</v>
      </c>
      <c r="T52" s="122"/>
      <c r="U52" s="111" t="s">
        <v>418</v>
      </c>
      <c r="V52" s="100" t="s">
        <v>111</v>
      </c>
      <c r="W52" s="96" t="s">
        <v>112</v>
      </c>
      <c r="X52" s="100" t="s">
        <v>361</v>
      </c>
      <c r="Y52" s="100" t="s">
        <v>361</v>
      </c>
      <c r="Z52" s="100" t="s">
        <v>419</v>
      </c>
      <c r="AA52" s="100" t="s">
        <v>115</v>
      </c>
      <c r="AB52" s="96" t="s">
        <v>116</v>
      </c>
      <c r="AC52" s="96" t="s">
        <v>338</v>
      </c>
      <c r="AD52" s="100" t="s">
        <v>118</v>
      </c>
      <c r="AE52" s="96"/>
      <c r="AF52" s="129" t="s">
        <v>119</v>
      </c>
      <c r="AG52" s="96"/>
      <c r="AH52" s="96"/>
      <c r="AI52" s="96"/>
      <c r="AJ52" s="148">
        <v>6.4321</v>
      </c>
      <c r="AK52" s="148">
        <v>3.026</v>
      </c>
      <c r="AL52" s="149">
        <v>0.9685</v>
      </c>
      <c r="AM52" s="148">
        <v>1.3</v>
      </c>
      <c r="AN52" s="148">
        <v>2.5</v>
      </c>
      <c r="AO52" s="98">
        <v>0.3</v>
      </c>
      <c r="AP52" s="98">
        <f t="shared" si="24"/>
        <v>0.3339</v>
      </c>
      <c r="AQ52" s="163">
        <v>0.6</v>
      </c>
      <c r="AR52" s="125" t="s">
        <v>121</v>
      </c>
      <c r="AS52" s="117">
        <f t="shared" si="27"/>
        <v>1</v>
      </c>
      <c r="AT52" s="96" t="s">
        <v>184</v>
      </c>
      <c r="AU52" s="96" t="s">
        <v>420</v>
      </c>
      <c r="AV52" s="96" t="s">
        <v>421</v>
      </c>
      <c r="AW52" s="96">
        <v>0.0278</v>
      </c>
      <c r="AX52" s="95">
        <v>0.1569</v>
      </c>
      <c r="AY52" s="95">
        <v>0.2435</v>
      </c>
      <c r="AZ52" s="95">
        <v>0.2756</v>
      </c>
      <c r="BA52" s="95">
        <v>0.4693</v>
      </c>
      <c r="BB52" s="95">
        <v>0.5885</v>
      </c>
      <c r="BC52" s="95">
        <v>0.6661</v>
      </c>
      <c r="BD52" s="179">
        <v>0.952</v>
      </c>
      <c r="BE52" s="197">
        <v>0.3</v>
      </c>
      <c r="BF52" s="211">
        <v>0.1</v>
      </c>
      <c r="BG52" s="194">
        <f t="shared" si="2"/>
        <v>0.2</v>
      </c>
      <c r="BH52" s="95">
        <v>0.6</v>
      </c>
      <c r="BI52" s="125" t="s">
        <v>121</v>
      </c>
      <c r="BJ52" s="117">
        <f t="shared" si="28"/>
        <v>1</v>
      </c>
      <c r="BK52" s="199">
        <v>45017</v>
      </c>
      <c r="BL52" s="118"/>
      <c r="BM52" s="118"/>
      <c r="BN52" s="117">
        <v>1</v>
      </c>
      <c r="BO52" s="239" t="s">
        <v>422</v>
      </c>
      <c r="BP52" s="149">
        <f t="shared" si="25"/>
        <v>0.9661</v>
      </c>
      <c r="BQ52" s="228">
        <f t="shared" si="29"/>
        <v>0.743153846153846</v>
      </c>
      <c r="BR52" s="232"/>
      <c r="BS52" s="200"/>
      <c r="BT52" s="112" t="s">
        <v>423</v>
      </c>
      <c r="BU52" s="112"/>
      <c r="BV52" s="112"/>
      <c r="BW52" s="127">
        <f t="shared" ref="BW52:BW60" si="39">+COUNTIF(CB52:DD52,"否")</f>
        <v>0</v>
      </c>
      <c r="BX52" s="125" t="str">
        <f t="shared" si="35"/>
        <v>办结</v>
      </c>
      <c r="BY52" s="117"/>
      <c r="BZ52" s="117"/>
      <c r="CA52" s="117"/>
      <c r="CB52" s="199" t="s">
        <v>121</v>
      </c>
      <c r="CC52" s="199"/>
      <c r="CD52" s="199"/>
      <c r="CE52" s="95" t="s">
        <v>125</v>
      </c>
      <c r="CF52" s="95"/>
      <c r="CG52" s="95"/>
      <c r="CH52" s="199" t="s">
        <v>121</v>
      </c>
      <c r="CI52" s="199"/>
      <c r="CJ52" s="199"/>
      <c r="CK52" s="199"/>
      <c r="CL52" s="199" t="s">
        <v>121</v>
      </c>
      <c r="CM52" s="199"/>
      <c r="CN52" s="199"/>
      <c r="CO52" s="199"/>
      <c r="CP52" s="199" t="s">
        <v>125</v>
      </c>
      <c r="CQ52" s="199"/>
      <c r="CR52" s="199"/>
      <c r="CS52" s="199" t="s">
        <v>125</v>
      </c>
      <c r="CT52" s="199"/>
      <c r="CU52" s="199"/>
      <c r="CV52" s="199" t="s">
        <v>121</v>
      </c>
      <c r="CW52" s="199" t="s">
        <v>121</v>
      </c>
      <c r="CX52" s="199"/>
      <c r="CY52" s="199" t="s">
        <v>125</v>
      </c>
      <c r="CZ52" s="199"/>
      <c r="DA52" s="199"/>
      <c r="DB52" s="199" t="s">
        <v>125</v>
      </c>
      <c r="DC52" s="199"/>
      <c r="DD52" s="199" t="s">
        <v>125</v>
      </c>
      <c r="DE52" s="199"/>
      <c r="DF52" s="199"/>
      <c r="DG52" s="199"/>
      <c r="DH52" s="117"/>
      <c r="DI52" s="117"/>
      <c r="DJ52" s="117"/>
      <c r="DK52" s="117"/>
      <c r="DL52" s="117"/>
      <c r="DM52" s="148">
        <v>1.5</v>
      </c>
      <c r="DN52" s="148">
        <f t="shared" si="36"/>
        <v>-1.5</v>
      </c>
      <c r="DO52" s="148">
        <v>1.5</v>
      </c>
      <c r="DP52" s="117"/>
      <c r="DQ52" s="117"/>
      <c r="DR52" s="159" t="s">
        <v>424</v>
      </c>
      <c r="DS52" s="117">
        <v>13314773198</v>
      </c>
    </row>
    <row r="53" s="14" customFormat="1" ht="90" customHeight="1" spans="1:123">
      <c r="A53" s="90">
        <f>+SUBTOTAL(3,G$6:$G53)</f>
        <v>48</v>
      </c>
      <c r="B53" s="94" t="s">
        <v>127</v>
      </c>
      <c r="C53" s="95"/>
      <c r="D53" s="95"/>
      <c r="E53" s="95"/>
      <c r="F53" s="96"/>
      <c r="G53" s="94" t="s">
        <v>102</v>
      </c>
      <c r="H53" s="94" t="s">
        <v>425</v>
      </c>
      <c r="I53" s="94"/>
      <c r="J53" s="112" t="s">
        <v>426</v>
      </c>
      <c r="K53" s="111" t="s">
        <v>427</v>
      </c>
      <c r="L53" s="90">
        <v>1</v>
      </c>
      <c r="M53" s="94" t="s">
        <v>107</v>
      </c>
      <c r="N53" s="94"/>
      <c r="O53" s="94"/>
      <c r="P53" s="94"/>
      <c r="Q53" s="99"/>
      <c r="R53" s="101"/>
      <c r="S53" s="122"/>
      <c r="T53" s="122"/>
      <c r="U53" s="111" t="s">
        <v>428</v>
      </c>
      <c r="V53" s="100" t="s">
        <v>206</v>
      </c>
      <c r="W53" s="96" t="s">
        <v>429</v>
      </c>
      <c r="X53" s="100" t="s">
        <v>361</v>
      </c>
      <c r="Y53" s="100" t="s">
        <v>361</v>
      </c>
      <c r="Z53" s="100" t="s">
        <v>419</v>
      </c>
      <c r="AA53" s="100" t="s">
        <v>115</v>
      </c>
      <c r="AB53" s="96" t="s">
        <v>116</v>
      </c>
      <c r="AC53" s="96" t="s">
        <v>338</v>
      </c>
      <c r="AD53" s="100" t="s">
        <v>118</v>
      </c>
      <c r="AE53" s="96"/>
      <c r="AF53" s="129" t="s">
        <v>119</v>
      </c>
      <c r="AG53" s="96"/>
      <c r="AH53" s="96"/>
      <c r="AI53" s="96"/>
      <c r="AJ53" s="148">
        <v>0.8414</v>
      </c>
      <c r="AK53" s="148"/>
      <c r="AL53" s="149"/>
      <c r="AM53" s="148">
        <v>0.84</v>
      </c>
      <c r="AN53" s="148">
        <v>0.84</v>
      </c>
      <c r="AO53" s="98">
        <v>0.5</v>
      </c>
      <c r="AP53" s="98">
        <f t="shared" si="24"/>
        <v>0.409</v>
      </c>
      <c r="AQ53" s="98">
        <v>0.42</v>
      </c>
      <c r="AR53" s="125" t="s">
        <v>121</v>
      </c>
      <c r="AS53" s="117">
        <f t="shared" si="27"/>
        <v>1</v>
      </c>
      <c r="AT53" s="96"/>
      <c r="AU53" s="96">
        <v>202308</v>
      </c>
      <c r="AV53" s="96" t="s">
        <v>430</v>
      </c>
      <c r="AW53" s="96"/>
      <c r="AX53" s="95"/>
      <c r="AY53" s="95"/>
      <c r="AZ53" s="95"/>
      <c r="BA53" s="140"/>
      <c r="BB53" s="140"/>
      <c r="BC53" s="95">
        <v>0.081</v>
      </c>
      <c r="BD53" s="179">
        <v>0.54</v>
      </c>
      <c r="BE53" s="197">
        <v>0.35</v>
      </c>
      <c r="BF53" s="213">
        <v>0.35</v>
      </c>
      <c r="BG53" s="194">
        <f t="shared" si="2"/>
        <v>0</v>
      </c>
      <c r="BH53" s="140">
        <v>0.42</v>
      </c>
      <c r="BI53" s="125" t="s">
        <v>121</v>
      </c>
      <c r="BJ53" s="117">
        <f t="shared" si="28"/>
        <v>1</v>
      </c>
      <c r="BK53" s="199"/>
      <c r="BL53" s="118"/>
      <c r="BM53" s="118"/>
      <c r="BN53" s="117">
        <v>1</v>
      </c>
      <c r="BO53" s="209"/>
      <c r="BP53" s="149">
        <f t="shared" si="25"/>
        <v>0.431</v>
      </c>
      <c r="BQ53" s="228">
        <f t="shared" si="29"/>
        <v>0.513095238095238</v>
      </c>
      <c r="BR53" s="232"/>
      <c r="BS53" s="200"/>
      <c r="BT53" s="112" t="s">
        <v>355</v>
      </c>
      <c r="BU53" s="112"/>
      <c r="BV53" s="112"/>
      <c r="BW53" s="127"/>
      <c r="BX53" s="125" t="s">
        <v>91</v>
      </c>
      <c r="BY53" s="117"/>
      <c r="BZ53" s="117"/>
      <c r="CA53" s="117"/>
      <c r="CB53" s="199"/>
      <c r="CC53" s="199"/>
      <c r="CD53" s="199"/>
      <c r="CE53" s="95"/>
      <c r="CF53" s="95"/>
      <c r="CG53" s="95"/>
      <c r="CH53" s="199"/>
      <c r="CI53" s="199"/>
      <c r="CJ53" s="199"/>
      <c r="CK53" s="199"/>
      <c r="CL53" s="199"/>
      <c r="CM53" s="199"/>
      <c r="CN53" s="199"/>
      <c r="CO53" s="199"/>
      <c r="CP53" s="199"/>
      <c r="CQ53" s="199"/>
      <c r="CR53" s="199"/>
      <c r="CS53" s="199"/>
      <c r="CT53" s="199"/>
      <c r="CU53" s="199"/>
      <c r="CV53" s="199"/>
      <c r="CW53" s="199"/>
      <c r="CX53" s="199"/>
      <c r="CY53" s="199"/>
      <c r="CZ53" s="199"/>
      <c r="DA53" s="199"/>
      <c r="DB53" s="199"/>
      <c r="DC53" s="199"/>
      <c r="DD53" s="199"/>
      <c r="DE53" s="199"/>
      <c r="DF53" s="199"/>
      <c r="DG53" s="199"/>
      <c r="DH53" s="117"/>
      <c r="DI53" s="117"/>
      <c r="DJ53" s="117"/>
      <c r="DK53" s="117"/>
      <c r="DL53" s="117"/>
      <c r="DM53" s="148"/>
      <c r="DN53" s="148">
        <f t="shared" si="36"/>
        <v>0</v>
      </c>
      <c r="DO53" s="148"/>
      <c r="DP53" s="117"/>
      <c r="DQ53" s="117"/>
      <c r="DR53" s="159" t="s">
        <v>431</v>
      </c>
      <c r="DS53" s="117">
        <v>18647725552</v>
      </c>
    </row>
    <row r="54" s="14" customFormat="1" ht="90" customHeight="1" spans="1:123">
      <c r="A54" s="90"/>
      <c r="B54" s="94"/>
      <c r="C54" s="95"/>
      <c r="D54" s="95"/>
      <c r="E54" s="95"/>
      <c r="F54" s="96"/>
      <c r="G54" s="94"/>
      <c r="H54" s="94"/>
      <c r="I54" s="94"/>
      <c r="J54" s="112" t="s">
        <v>426</v>
      </c>
      <c r="K54" s="111"/>
      <c r="L54" s="90"/>
      <c r="M54" s="94" t="s">
        <v>300</v>
      </c>
      <c r="N54" s="94"/>
      <c r="O54" s="94"/>
      <c r="P54" s="94"/>
      <c r="Q54" s="99"/>
      <c r="R54" s="101"/>
      <c r="S54" s="122"/>
      <c r="T54" s="122"/>
      <c r="U54" s="111"/>
      <c r="V54" s="100"/>
      <c r="W54" s="96"/>
      <c r="X54" s="100"/>
      <c r="Y54" s="100"/>
      <c r="Z54" s="100"/>
      <c r="AA54" s="100"/>
      <c r="AB54" s="96"/>
      <c r="AC54" s="96"/>
      <c r="AD54" s="100" t="s">
        <v>133</v>
      </c>
      <c r="AE54" s="96"/>
      <c r="AF54" s="129"/>
      <c r="AG54" s="96"/>
      <c r="AH54" s="96"/>
      <c r="AI54" s="96"/>
      <c r="AJ54" s="148">
        <v>0.8413</v>
      </c>
      <c r="AK54" s="148"/>
      <c r="AL54" s="149"/>
      <c r="AM54" s="148"/>
      <c r="AN54" s="148"/>
      <c r="AO54" s="98"/>
      <c r="AP54" s="98"/>
      <c r="AQ54" s="98"/>
      <c r="AR54" s="125" t="s">
        <v>121</v>
      </c>
      <c r="AS54" s="117">
        <f t="shared" si="27"/>
        <v>1</v>
      </c>
      <c r="AT54" s="96"/>
      <c r="AU54" s="96">
        <v>202309</v>
      </c>
      <c r="AV54" s="419" t="s">
        <v>432</v>
      </c>
      <c r="AW54" s="96"/>
      <c r="AX54" s="95"/>
      <c r="AY54" s="95"/>
      <c r="AZ54" s="95"/>
      <c r="BA54" s="140"/>
      <c r="BB54" s="140"/>
      <c r="BC54" s="95"/>
      <c r="BD54" s="179">
        <v>0.3333</v>
      </c>
      <c r="BE54" s="197">
        <v>0</v>
      </c>
      <c r="BF54" s="213"/>
      <c r="BG54" s="194">
        <f t="shared" si="2"/>
        <v>0</v>
      </c>
      <c r="BH54" s="140"/>
      <c r="BI54" s="125"/>
      <c r="BJ54" s="117"/>
      <c r="BK54" s="199"/>
      <c r="BL54" s="118"/>
      <c r="BM54" s="118"/>
      <c r="BN54" s="117"/>
      <c r="BO54" s="209"/>
      <c r="BP54" s="149">
        <f t="shared" si="25"/>
        <v>0</v>
      </c>
      <c r="BQ54" s="228"/>
      <c r="BR54" s="232"/>
      <c r="BS54" s="200"/>
      <c r="BT54" s="112"/>
      <c r="BU54" s="112"/>
      <c r="BV54" s="112"/>
      <c r="BW54" s="127"/>
      <c r="BX54" s="125"/>
      <c r="BY54" s="117"/>
      <c r="BZ54" s="117"/>
      <c r="CA54" s="117"/>
      <c r="CB54" s="199"/>
      <c r="CC54" s="199"/>
      <c r="CD54" s="199"/>
      <c r="CE54" s="95"/>
      <c r="CF54" s="95"/>
      <c r="CG54" s="95"/>
      <c r="CH54" s="199"/>
      <c r="CI54" s="199"/>
      <c r="CJ54" s="199"/>
      <c r="CK54" s="199"/>
      <c r="CL54" s="199"/>
      <c r="CM54" s="199"/>
      <c r="CN54" s="199"/>
      <c r="CO54" s="199"/>
      <c r="CP54" s="199"/>
      <c r="CQ54" s="199"/>
      <c r="CR54" s="199"/>
      <c r="CS54" s="199"/>
      <c r="CT54" s="199"/>
      <c r="CU54" s="199"/>
      <c r="CV54" s="199"/>
      <c r="CW54" s="199"/>
      <c r="CX54" s="199"/>
      <c r="CY54" s="199"/>
      <c r="CZ54" s="199"/>
      <c r="DA54" s="199"/>
      <c r="DB54" s="199"/>
      <c r="DC54" s="199"/>
      <c r="DD54" s="199"/>
      <c r="DE54" s="199"/>
      <c r="DF54" s="199"/>
      <c r="DG54" s="199"/>
      <c r="DH54" s="117"/>
      <c r="DI54" s="117"/>
      <c r="DJ54" s="117"/>
      <c r="DK54" s="117"/>
      <c r="DL54" s="117"/>
      <c r="DM54" s="148"/>
      <c r="DN54" s="148"/>
      <c r="DO54" s="148"/>
      <c r="DP54" s="117"/>
      <c r="DQ54" s="117"/>
      <c r="DR54" s="159"/>
      <c r="DS54" s="117"/>
    </row>
    <row r="55" s="14" customFormat="1" ht="90" customHeight="1" spans="1:123">
      <c r="A55" s="90"/>
      <c r="B55" s="94"/>
      <c r="C55" s="95"/>
      <c r="D55" s="95"/>
      <c r="E55" s="95"/>
      <c r="F55" s="96"/>
      <c r="G55" s="94"/>
      <c r="H55" s="94" t="s">
        <v>104</v>
      </c>
      <c r="I55" s="94"/>
      <c r="J55" s="112" t="s">
        <v>433</v>
      </c>
      <c r="K55" s="111"/>
      <c r="L55" s="90"/>
      <c r="M55" s="94" t="s">
        <v>300</v>
      </c>
      <c r="N55" s="94"/>
      <c r="O55" s="94"/>
      <c r="P55" s="94"/>
      <c r="Q55" s="99"/>
      <c r="R55" s="101"/>
      <c r="S55" s="122"/>
      <c r="T55" s="122"/>
      <c r="U55" s="111"/>
      <c r="V55" s="100"/>
      <c r="W55" s="96"/>
      <c r="X55" s="100"/>
      <c r="Y55" s="100"/>
      <c r="Z55" s="100"/>
      <c r="AA55" s="100" t="s">
        <v>115</v>
      </c>
      <c r="AB55" s="96"/>
      <c r="AC55" s="96"/>
      <c r="AD55" s="100"/>
      <c r="AE55" s="96"/>
      <c r="AF55" s="129"/>
      <c r="AG55" s="96"/>
      <c r="AH55" s="96"/>
      <c r="AI55" s="96"/>
      <c r="AJ55" s="148"/>
      <c r="AK55" s="148"/>
      <c r="AL55" s="149"/>
      <c r="AM55" s="148"/>
      <c r="AN55" s="148"/>
      <c r="AO55" s="98"/>
      <c r="AP55" s="98"/>
      <c r="AQ55" s="98"/>
      <c r="AR55" s="125" t="s">
        <v>121</v>
      </c>
      <c r="AS55" s="117">
        <f t="shared" si="27"/>
        <v>1</v>
      </c>
      <c r="AT55" s="96"/>
      <c r="AU55" s="96">
        <v>202309</v>
      </c>
      <c r="AV55" s="164" t="s">
        <v>434</v>
      </c>
      <c r="AW55" s="96"/>
      <c r="AX55" s="95"/>
      <c r="AY55" s="95"/>
      <c r="AZ55" s="95"/>
      <c r="BA55" s="140"/>
      <c r="BB55" s="140"/>
      <c r="BC55" s="95"/>
      <c r="BD55" s="179">
        <v>0</v>
      </c>
      <c r="BE55" s="197">
        <v>0.15</v>
      </c>
      <c r="BF55" s="213">
        <v>0.05</v>
      </c>
      <c r="BG55" s="194">
        <f t="shared" si="2"/>
        <v>0.1</v>
      </c>
      <c r="BH55" s="140"/>
      <c r="BI55" s="125"/>
      <c r="BJ55" s="117"/>
      <c r="BK55" s="199"/>
      <c r="BL55" s="118"/>
      <c r="BM55" s="118"/>
      <c r="BN55" s="117"/>
      <c r="BO55" s="209"/>
      <c r="BP55" s="149">
        <f t="shared" si="25"/>
        <v>0.15</v>
      </c>
      <c r="BQ55" s="228"/>
      <c r="BR55" s="232"/>
      <c r="BS55" s="200"/>
      <c r="BT55" s="112"/>
      <c r="BU55" s="112"/>
      <c r="BV55" s="112"/>
      <c r="BW55" s="127"/>
      <c r="BX55" s="125"/>
      <c r="BY55" s="117"/>
      <c r="BZ55" s="117"/>
      <c r="CA55" s="117"/>
      <c r="CB55" s="199"/>
      <c r="CC55" s="199"/>
      <c r="CD55" s="199"/>
      <c r="CE55" s="95"/>
      <c r="CF55" s="95"/>
      <c r="CG55" s="95"/>
      <c r="CH55" s="199"/>
      <c r="CI55" s="199"/>
      <c r="CJ55" s="199"/>
      <c r="CK55" s="199"/>
      <c r="CL55" s="199"/>
      <c r="CM55" s="199"/>
      <c r="CN55" s="199"/>
      <c r="CO55" s="199"/>
      <c r="CP55" s="199"/>
      <c r="CQ55" s="199"/>
      <c r="CR55" s="199"/>
      <c r="CS55" s="199"/>
      <c r="CT55" s="199"/>
      <c r="CU55" s="199"/>
      <c r="CV55" s="199"/>
      <c r="CW55" s="199"/>
      <c r="CX55" s="199"/>
      <c r="CY55" s="199"/>
      <c r="CZ55" s="199"/>
      <c r="DA55" s="199"/>
      <c r="DB55" s="199"/>
      <c r="DC55" s="199"/>
      <c r="DD55" s="199"/>
      <c r="DE55" s="199"/>
      <c r="DF55" s="199"/>
      <c r="DG55" s="199"/>
      <c r="DH55" s="117"/>
      <c r="DI55" s="117"/>
      <c r="DJ55" s="117"/>
      <c r="DK55" s="117"/>
      <c r="DL55" s="117"/>
      <c r="DM55" s="148"/>
      <c r="DN55" s="148"/>
      <c r="DO55" s="148"/>
      <c r="DP55" s="117"/>
      <c r="DQ55" s="117"/>
      <c r="DR55" s="159"/>
      <c r="DS55" s="117"/>
    </row>
    <row r="56" s="14" customFormat="1" ht="93" customHeight="1" spans="1:123">
      <c r="A56" s="90">
        <f>+SUBTOTAL(3,G$6:$G56)</f>
        <v>49</v>
      </c>
      <c r="B56" s="94" t="e">
        <f t="shared" si="38"/>
        <v>#N/A</v>
      </c>
      <c r="C56" s="98"/>
      <c r="D56" s="98"/>
      <c r="E56" s="98"/>
      <c r="F56" s="95" t="s">
        <v>435</v>
      </c>
      <c r="G56" s="94" t="s">
        <v>102</v>
      </c>
      <c r="H56" s="94" t="s">
        <v>436</v>
      </c>
      <c r="I56" s="94"/>
      <c r="J56" s="110" t="s">
        <v>437</v>
      </c>
      <c r="K56" s="110" t="s">
        <v>438</v>
      </c>
      <c r="L56" s="127">
        <v>1</v>
      </c>
      <c r="M56" s="94" t="s">
        <v>176</v>
      </c>
      <c r="N56" s="127"/>
      <c r="O56" s="127"/>
      <c r="P56" s="127"/>
      <c r="Q56" s="98"/>
      <c r="R56" s="90"/>
      <c r="S56" s="90"/>
      <c r="T56" s="90"/>
      <c r="U56" s="95" t="s">
        <v>436</v>
      </c>
      <c r="V56" s="94" t="s">
        <v>155</v>
      </c>
      <c r="W56" s="94" t="s">
        <v>439</v>
      </c>
      <c r="X56" s="123" t="s">
        <v>113</v>
      </c>
      <c r="Y56" s="123" t="s">
        <v>114</v>
      </c>
      <c r="Z56" s="90"/>
      <c r="AA56" s="94" t="s">
        <v>115</v>
      </c>
      <c r="AB56" s="95" t="s">
        <v>116</v>
      </c>
      <c r="AC56" s="95" t="s">
        <v>117</v>
      </c>
      <c r="AD56" s="94" t="s">
        <v>133</v>
      </c>
      <c r="AE56" s="95"/>
      <c r="AF56" s="140" t="s">
        <v>134</v>
      </c>
      <c r="AG56" s="95"/>
      <c r="AH56" s="95"/>
      <c r="AI56" s="95"/>
      <c r="AJ56" s="148">
        <v>0.1</v>
      </c>
      <c r="AK56" s="98">
        <v>0</v>
      </c>
      <c r="AL56" s="98">
        <v>0</v>
      </c>
      <c r="AM56" s="148">
        <v>0.05</v>
      </c>
      <c r="AN56" s="148">
        <v>0.1</v>
      </c>
      <c r="AO56" s="98">
        <v>0</v>
      </c>
      <c r="AP56" s="98">
        <f t="shared" ref="AP56:AP60" si="40">+AM56-BC56-BE56</f>
        <v>-0.0012</v>
      </c>
      <c r="AQ56" s="98"/>
      <c r="AR56" s="125" t="s">
        <v>121</v>
      </c>
      <c r="AS56" s="127">
        <f t="shared" si="27"/>
        <v>1</v>
      </c>
      <c r="AT56" s="148"/>
      <c r="AU56" s="101">
        <v>202306</v>
      </c>
      <c r="AV56" s="165" t="s">
        <v>440</v>
      </c>
      <c r="AW56" s="98"/>
      <c r="AX56" s="98"/>
      <c r="AY56" s="98"/>
      <c r="AZ56" s="148"/>
      <c r="BA56" s="98">
        <v>0.0512</v>
      </c>
      <c r="BB56" s="98">
        <v>0.0512</v>
      </c>
      <c r="BC56" s="98">
        <v>0.0512</v>
      </c>
      <c r="BD56" s="172">
        <v>0.0512</v>
      </c>
      <c r="BE56" s="197">
        <f t="shared" ref="BE56:BE60" si="41">BH56-(BD56-BC56)</f>
        <v>0</v>
      </c>
      <c r="BF56" s="201"/>
      <c r="BG56" s="194">
        <f t="shared" si="2"/>
        <v>0</v>
      </c>
      <c r="BH56" s="98"/>
      <c r="BI56" s="125" t="s">
        <v>137</v>
      </c>
      <c r="BJ56" s="127">
        <f t="shared" ref="BJ56:BJ60" si="42">+IF(OR(BI56="是",BI56="完工"),1,0)</f>
        <v>1</v>
      </c>
      <c r="BK56" s="214"/>
      <c r="BL56" s="119"/>
      <c r="BM56" s="119"/>
      <c r="BN56" s="240"/>
      <c r="BO56" s="240"/>
      <c r="BP56" s="149">
        <f t="shared" si="25"/>
        <v>0.0512</v>
      </c>
      <c r="BQ56" s="228">
        <f t="shared" ref="BQ56:BQ83" si="43">BP56/AM56</f>
        <v>1.024</v>
      </c>
      <c r="BR56" s="232"/>
      <c r="BS56" s="215"/>
      <c r="BT56" s="112" t="s">
        <v>355</v>
      </c>
      <c r="BU56" s="112"/>
      <c r="BV56" s="112"/>
      <c r="BW56" s="127">
        <f t="shared" si="39"/>
        <v>0</v>
      </c>
      <c r="BX56" s="125" t="str">
        <f>+IF(BW56=0,"办结","未办结")</f>
        <v>办结</v>
      </c>
      <c r="BY56" s="127"/>
      <c r="BZ56" s="127"/>
      <c r="CA56" s="127"/>
      <c r="CB56" s="95" t="s">
        <v>125</v>
      </c>
      <c r="CC56" s="98"/>
      <c r="CD56" s="98"/>
      <c r="CE56" s="199" t="s">
        <v>125</v>
      </c>
      <c r="CF56" s="202"/>
      <c r="CG56" s="202"/>
      <c r="CH56" s="199" t="s">
        <v>125</v>
      </c>
      <c r="CI56" s="202"/>
      <c r="CJ56" s="202"/>
      <c r="CK56" s="202"/>
      <c r="CL56" s="199" t="s">
        <v>125</v>
      </c>
      <c r="CM56" s="202"/>
      <c r="CN56" s="202"/>
      <c r="CO56" s="202"/>
      <c r="CP56" s="199" t="s">
        <v>125</v>
      </c>
      <c r="CQ56" s="202"/>
      <c r="CR56" s="202"/>
      <c r="CS56" s="199" t="s">
        <v>125</v>
      </c>
      <c r="CT56" s="202"/>
      <c r="CU56" s="202"/>
      <c r="CV56" s="199" t="s">
        <v>125</v>
      </c>
      <c r="CW56" s="199" t="s">
        <v>125</v>
      </c>
      <c r="CX56" s="202"/>
      <c r="CY56" s="199" t="s">
        <v>125</v>
      </c>
      <c r="CZ56" s="202"/>
      <c r="DA56" s="202"/>
      <c r="DB56" s="199" t="s">
        <v>125</v>
      </c>
      <c r="DC56" s="202"/>
      <c r="DD56" s="95" t="s">
        <v>125</v>
      </c>
      <c r="DE56" s="95"/>
      <c r="DF56" s="95"/>
      <c r="DG56" s="95"/>
      <c r="DH56" s="90"/>
      <c r="DI56" s="90"/>
      <c r="DJ56" s="90"/>
      <c r="DK56" s="90"/>
      <c r="DL56" s="90"/>
      <c r="DM56" s="148">
        <v>0.1</v>
      </c>
      <c r="DN56" s="148">
        <f>+DK56-DM56</f>
        <v>-0.1</v>
      </c>
      <c r="DO56" s="148">
        <v>0.1</v>
      </c>
      <c r="DP56" s="90"/>
      <c r="DQ56" s="90"/>
      <c r="DR56" s="95" t="s">
        <v>441</v>
      </c>
      <c r="DS56" s="98">
        <v>15047708587</v>
      </c>
    </row>
    <row r="57" s="14" customFormat="1" ht="126.95" customHeight="1" spans="1:123">
      <c r="A57" s="90">
        <f>+SUBTOTAL(3,G$6:$G57)</f>
        <v>50</v>
      </c>
      <c r="B57" s="94" t="e">
        <f t="shared" si="38"/>
        <v>#N/A</v>
      </c>
      <c r="C57" s="98"/>
      <c r="D57" s="98"/>
      <c r="E57" s="98"/>
      <c r="F57" s="96" t="s">
        <v>435</v>
      </c>
      <c r="G57" s="94" t="s">
        <v>102</v>
      </c>
      <c r="H57" s="94" t="s">
        <v>442</v>
      </c>
      <c r="I57" s="94"/>
      <c r="J57" s="112" t="s">
        <v>443</v>
      </c>
      <c r="K57" s="111" t="s">
        <v>444</v>
      </c>
      <c r="L57" s="101">
        <v>1</v>
      </c>
      <c r="M57" s="94" t="s">
        <v>300</v>
      </c>
      <c r="N57" s="90"/>
      <c r="O57" s="90"/>
      <c r="P57" s="90"/>
      <c r="Q57" s="99"/>
      <c r="R57" s="101"/>
      <c r="S57" s="101" t="s">
        <v>445</v>
      </c>
      <c r="T57" s="101"/>
      <c r="U57" s="96" t="s">
        <v>442</v>
      </c>
      <c r="V57" s="100" t="s">
        <v>384</v>
      </c>
      <c r="W57" s="96" t="s">
        <v>384</v>
      </c>
      <c r="X57" s="111" t="s">
        <v>446</v>
      </c>
      <c r="Y57" s="136" t="s">
        <v>447</v>
      </c>
      <c r="Z57" s="101"/>
      <c r="AA57" s="100" t="s">
        <v>350</v>
      </c>
      <c r="AB57" s="96" t="s">
        <v>351</v>
      </c>
      <c r="AC57" s="96" t="s">
        <v>352</v>
      </c>
      <c r="AD57" s="100" t="s">
        <v>133</v>
      </c>
      <c r="AE57" s="96"/>
      <c r="AF57" s="129" t="s">
        <v>119</v>
      </c>
      <c r="AG57" s="96"/>
      <c r="AH57" s="96"/>
      <c r="AI57" s="96"/>
      <c r="AJ57" s="148">
        <v>0.2511</v>
      </c>
      <c r="AK57" s="148">
        <v>0.1708</v>
      </c>
      <c r="AL57" s="149">
        <v>0.1708</v>
      </c>
      <c r="AM57" s="148">
        <v>0.0803</v>
      </c>
      <c r="AN57" s="148">
        <v>0.0803</v>
      </c>
      <c r="AO57" s="98">
        <v>0</v>
      </c>
      <c r="AP57" s="98">
        <f t="shared" si="40"/>
        <v>0.0202</v>
      </c>
      <c r="AQ57" s="98"/>
      <c r="AR57" s="125" t="s">
        <v>121</v>
      </c>
      <c r="AS57" s="117">
        <f t="shared" si="27"/>
        <v>1</v>
      </c>
      <c r="AT57" s="99" t="s">
        <v>184</v>
      </c>
      <c r="AU57" s="99" t="s">
        <v>448</v>
      </c>
      <c r="AV57" s="99" t="s">
        <v>449</v>
      </c>
      <c r="AW57" s="99">
        <v>0</v>
      </c>
      <c r="AX57" s="98"/>
      <c r="AY57" s="181">
        <v>0</v>
      </c>
      <c r="AZ57" s="98">
        <v>0.0601</v>
      </c>
      <c r="BA57" s="98">
        <v>0.0601</v>
      </c>
      <c r="BB57" s="98">
        <v>0.0601</v>
      </c>
      <c r="BC57" s="98">
        <v>0.0601</v>
      </c>
      <c r="BD57" s="172">
        <v>0.0601</v>
      </c>
      <c r="BE57" s="197">
        <f t="shared" si="41"/>
        <v>0</v>
      </c>
      <c r="BF57" s="201"/>
      <c r="BG57" s="194">
        <f t="shared" si="2"/>
        <v>0</v>
      </c>
      <c r="BH57" s="98"/>
      <c r="BI57" s="125" t="s">
        <v>450</v>
      </c>
      <c r="BJ57" s="117">
        <f t="shared" si="42"/>
        <v>0</v>
      </c>
      <c r="BK57" s="208" t="s">
        <v>187</v>
      </c>
      <c r="BL57" s="121"/>
      <c r="BM57" s="121"/>
      <c r="BN57" s="117">
        <v>1</v>
      </c>
      <c r="BO57" s="209">
        <v>45261</v>
      </c>
      <c r="BP57" s="149">
        <f t="shared" si="25"/>
        <v>0.0601</v>
      </c>
      <c r="BQ57" s="228">
        <f t="shared" si="43"/>
        <v>0.748443337484433</v>
      </c>
      <c r="BR57" s="232"/>
      <c r="BS57" s="121"/>
      <c r="BT57" s="112" t="s">
        <v>187</v>
      </c>
      <c r="BU57" s="112"/>
      <c r="BV57" s="112"/>
      <c r="BW57" s="127">
        <f t="shared" si="39"/>
        <v>0</v>
      </c>
      <c r="BX57" s="125" t="str">
        <f>+IF(BW57=0,"办结","未办结")</f>
        <v>办结</v>
      </c>
      <c r="BY57" s="117"/>
      <c r="BZ57" s="117"/>
      <c r="CA57" s="117"/>
      <c r="CB57" s="208" t="s">
        <v>121</v>
      </c>
      <c r="CC57" s="208"/>
      <c r="CD57" s="208"/>
      <c r="CE57" s="96" t="s">
        <v>125</v>
      </c>
      <c r="CF57" s="99"/>
      <c r="CG57" s="99"/>
      <c r="CH57" s="208" t="s">
        <v>125</v>
      </c>
      <c r="CI57" s="208"/>
      <c r="CJ57" s="208"/>
      <c r="CK57" s="208"/>
      <c r="CL57" s="208" t="s">
        <v>125</v>
      </c>
      <c r="CM57" s="209"/>
      <c r="CN57" s="209"/>
      <c r="CO57" s="209"/>
      <c r="CP57" s="208" t="s">
        <v>125</v>
      </c>
      <c r="CQ57" s="209"/>
      <c r="CR57" s="209"/>
      <c r="CS57" s="208" t="s">
        <v>125</v>
      </c>
      <c r="CT57" s="209"/>
      <c r="CU57" s="209"/>
      <c r="CV57" s="208" t="s">
        <v>125</v>
      </c>
      <c r="CW57" s="208" t="s">
        <v>125</v>
      </c>
      <c r="CX57" s="209"/>
      <c r="CY57" s="208" t="s">
        <v>125</v>
      </c>
      <c r="CZ57" s="209"/>
      <c r="DA57" s="209"/>
      <c r="DB57" s="208" t="s">
        <v>125</v>
      </c>
      <c r="DC57" s="209"/>
      <c r="DD57" s="208" t="s">
        <v>125</v>
      </c>
      <c r="DE57" s="209"/>
      <c r="DF57" s="209"/>
      <c r="DG57" s="209"/>
      <c r="DH57" s="101"/>
      <c r="DI57" s="101"/>
      <c r="DJ57" s="101"/>
      <c r="DK57" s="101"/>
      <c r="DL57" s="101"/>
      <c r="DM57" s="148">
        <v>0.0803</v>
      </c>
      <c r="DN57" s="148"/>
      <c r="DO57" s="148">
        <v>0.0803</v>
      </c>
      <c r="DP57" s="101"/>
      <c r="DQ57" s="101"/>
      <c r="DR57" s="100" t="s">
        <v>451</v>
      </c>
      <c r="DS57" s="101">
        <v>15048781898</v>
      </c>
    </row>
    <row r="58" s="19" customFormat="1" ht="126.95" customHeight="1" spans="1:124">
      <c r="A58" s="101">
        <f>+SUBTOTAL(3,G$6:$G58)</f>
        <v>51</v>
      </c>
      <c r="B58" s="94" t="s">
        <v>252</v>
      </c>
      <c r="C58" s="99"/>
      <c r="D58" s="99"/>
      <c r="E58" s="99"/>
      <c r="F58" s="99"/>
      <c r="G58" s="100" t="s">
        <v>102</v>
      </c>
      <c r="H58" s="100" t="s">
        <v>322</v>
      </c>
      <c r="I58" s="100"/>
      <c r="J58" s="118" t="s">
        <v>452</v>
      </c>
      <c r="K58" s="128" t="s">
        <v>453</v>
      </c>
      <c r="L58" s="101">
        <v>1</v>
      </c>
      <c r="M58" s="94" t="s">
        <v>162</v>
      </c>
      <c r="N58" s="101"/>
      <c r="O58" s="101"/>
      <c r="P58" s="101"/>
      <c r="Q58" s="99"/>
      <c r="R58" s="101"/>
      <c r="S58" s="101" t="s">
        <v>454</v>
      </c>
      <c r="T58" s="101"/>
      <c r="U58" s="100" t="s">
        <v>455</v>
      </c>
      <c r="V58" s="141" t="s">
        <v>456</v>
      </c>
      <c r="W58" s="129" t="s">
        <v>203</v>
      </c>
      <c r="X58" s="136"/>
      <c r="Y58" s="100"/>
      <c r="Z58" s="101"/>
      <c r="AA58" s="100" t="s">
        <v>115</v>
      </c>
      <c r="AB58" s="96" t="s">
        <v>116</v>
      </c>
      <c r="AC58" s="96" t="s">
        <v>338</v>
      </c>
      <c r="AD58" s="100" t="s">
        <v>118</v>
      </c>
      <c r="AE58" s="96"/>
      <c r="AF58" s="145" t="s">
        <v>134</v>
      </c>
      <c r="AG58" s="96"/>
      <c r="AH58" s="99"/>
      <c r="AI58" s="96"/>
      <c r="AJ58" s="149">
        <v>3.05</v>
      </c>
      <c r="AK58" s="99">
        <v>0</v>
      </c>
      <c r="AL58" s="99">
        <v>0</v>
      </c>
      <c r="AM58" s="148">
        <v>0.8</v>
      </c>
      <c r="AN58" s="148">
        <v>0.8</v>
      </c>
      <c r="AO58" s="98">
        <v>0</v>
      </c>
      <c r="AP58" s="98">
        <f t="shared" si="40"/>
        <v>0.8</v>
      </c>
      <c r="AQ58" s="98"/>
      <c r="AR58" s="159" t="s">
        <v>231</v>
      </c>
      <c r="AS58" s="117">
        <f t="shared" si="27"/>
        <v>0</v>
      </c>
      <c r="AT58" s="149"/>
      <c r="AU58" s="149"/>
      <c r="AV58" s="149"/>
      <c r="AW58" s="99"/>
      <c r="AX58" s="99"/>
      <c r="AY58" s="99"/>
      <c r="AZ58" s="99"/>
      <c r="BA58" s="99"/>
      <c r="BB58" s="99"/>
      <c r="BC58" s="99"/>
      <c r="BD58" s="176"/>
      <c r="BE58" s="197">
        <f t="shared" si="41"/>
        <v>0</v>
      </c>
      <c r="BF58" s="203"/>
      <c r="BG58" s="194">
        <f t="shared" si="2"/>
        <v>0</v>
      </c>
      <c r="BH58" s="99"/>
      <c r="BI58" s="159" t="s">
        <v>231</v>
      </c>
      <c r="BJ58" s="117">
        <f t="shared" si="42"/>
        <v>0</v>
      </c>
      <c r="BK58" s="209"/>
      <c r="BL58" s="200"/>
      <c r="BM58" s="200"/>
      <c r="BN58" s="209"/>
      <c r="BO58" s="235"/>
      <c r="BP58" s="149">
        <f t="shared" si="25"/>
        <v>0</v>
      </c>
      <c r="BQ58" s="228">
        <f t="shared" si="43"/>
        <v>0</v>
      </c>
      <c r="BR58" s="232"/>
      <c r="BS58" s="200"/>
      <c r="BT58" s="118" t="s">
        <v>457</v>
      </c>
      <c r="BU58" s="118"/>
      <c r="BV58" s="118"/>
      <c r="BW58" s="117">
        <f t="shared" si="39"/>
        <v>6</v>
      </c>
      <c r="BX58" s="117"/>
      <c r="BY58" s="117" t="s">
        <v>458</v>
      </c>
      <c r="BZ58" s="117"/>
      <c r="CA58" s="117"/>
      <c r="CB58" s="96" t="s">
        <v>121</v>
      </c>
      <c r="CC58" s="96"/>
      <c r="CD58" s="96"/>
      <c r="CE58" s="96" t="s">
        <v>231</v>
      </c>
      <c r="CF58" s="96"/>
      <c r="CG58" s="96"/>
      <c r="CH58" s="96" t="s">
        <v>231</v>
      </c>
      <c r="CI58" s="96"/>
      <c r="CJ58" s="96"/>
      <c r="CK58" s="96"/>
      <c r="CL58" s="96" t="s">
        <v>121</v>
      </c>
      <c r="CM58" s="96"/>
      <c r="CN58" s="96"/>
      <c r="CO58" s="96"/>
      <c r="CP58" s="96" t="s">
        <v>231</v>
      </c>
      <c r="CQ58" s="96"/>
      <c r="CR58" s="96"/>
      <c r="CS58" s="96" t="s">
        <v>125</v>
      </c>
      <c r="CT58" s="96"/>
      <c r="CU58" s="96"/>
      <c r="CV58" s="96" t="s">
        <v>231</v>
      </c>
      <c r="CW58" s="96" t="s">
        <v>231</v>
      </c>
      <c r="CX58" s="96"/>
      <c r="CY58" s="96" t="s">
        <v>125</v>
      </c>
      <c r="CZ58" s="96"/>
      <c r="DA58" s="96"/>
      <c r="DB58" s="96" t="s">
        <v>231</v>
      </c>
      <c r="DC58" s="96"/>
      <c r="DD58" s="96" t="s">
        <v>125</v>
      </c>
      <c r="DE58" s="96"/>
      <c r="DF58" s="96"/>
      <c r="DG58" s="96"/>
      <c r="DH58" s="101"/>
      <c r="DI58" s="101"/>
      <c r="DJ58" s="101"/>
      <c r="DK58" s="101"/>
      <c r="DL58" s="101"/>
      <c r="DM58" s="148">
        <v>0.8</v>
      </c>
      <c r="DN58" s="148"/>
      <c r="DO58" s="148">
        <v>0.8</v>
      </c>
      <c r="DP58" s="101"/>
      <c r="DQ58" s="101"/>
      <c r="DR58" s="100"/>
      <c r="DS58" s="101"/>
      <c r="DT58" s="39"/>
    </row>
    <row r="59" s="17" customFormat="1" ht="126.95" customHeight="1" spans="1:123">
      <c r="A59" s="101">
        <f>+SUBTOTAL(3,G$6:$G59)</f>
        <v>52</v>
      </c>
      <c r="B59" s="94" t="e">
        <f t="shared" ref="B59:B61" si="44">_xlfn.IFS(AND(BI59="否",BX59="办结"),"手续已办结未开工",AND(BI59="是",BX59="未办结"),"手续未办结已开工",AND(BI59="否",BX59="未办结"),"手续未办结未开工",AND(BI59="是",BX59="办结"),"手续已办结已开工")</f>
        <v>#N/A</v>
      </c>
      <c r="C59" s="99"/>
      <c r="D59" s="99"/>
      <c r="E59" s="99"/>
      <c r="F59" s="96" t="s">
        <v>435</v>
      </c>
      <c r="G59" s="100" t="s">
        <v>102</v>
      </c>
      <c r="H59" s="100" t="s">
        <v>459</v>
      </c>
      <c r="I59" s="100"/>
      <c r="J59" s="118" t="s">
        <v>460</v>
      </c>
      <c r="K59" s="111" t="s">
        <v>461</v>
      </c>
      <c r="L59" s="117">
        <v>1</v>
      </c>
      <c r="M59" s="129" t="s">
        <v>462</v>
      </c>
      <c r="N59" s="117"/>
      <c r="O59" s="117"/>
      <c r="P59" s="117"/>
      <c r="Q59" s="99"/>
      <c r="R59" s="101"/>
      <c r="S59" s="101"/>
      <c r="T59" s="101"/>
      <c r="U59" s="96" t="s">
        <v>463</v>
      </c>
      <c r="V59" s="100" t="s">
        <v>166</v>
      </c>
      <c r="W59" s="96" t="s">
        <v>166</v>
      </c>
      <c r="X59" s="136" t="s">
        <v>113</v>
      </c>
      <c r="Y59" s="136" t="s">
        <v>114</v>
      </c>
      <c r="Z59" s="101"/>
      <c r="AA59" s="100" t="s">
        <v>115</v>
      </c>
      <c r="AB59" s="96" t="s">
        <v>116</v>
      </c>
      <c r="AC59" s="96" t="s">
        <v>117</v>
      </c>
      <c r="AD59" s="100" t="s">
        <v>133</v>
      </c>
      <c r="AE59" s="96"/>
      <c r="AF59" s="129" t="s">
        <v>119</v>
      </c>
      <c r="AG59" s="96"/>
      <c r="AH59" s="96"/>
      <c r="AI59" s="96"/>
      <c r="AJ59" s="149">
        <v>0.28</v>
      </c>
      <c r="AK59" s="99">
        <v>0</v>
      </c>
      <c r="AL59" s="99">
        <v>0</v>
      </c>
      <c r="AM59" s="149">
        <v>0.2</v>
      </c>
      <c r="AN59" s="149">
        <v>0.2</v>
      </c>
      <c r="AO59" s="98">
        <v>0</v>
      </c>
      <c r="AP59" s="98">
        <f t="shared" si="40"/>
        <v>0.2</v>
      </c>
      <c r="AQ59" s="98"/>
      <c r="AR59" s="159" t="s">
        <v>231</v>
      </c>
      <c r="AS59" s="117">
        <f t="shared" si="27"/>
        <v>0</v>
      </c>
      <c r="AT59" s="149"/>
      <c r="AU59" s="149"/>
      <c r="AV59" s="149"/>
      <c r="AW59" s="99"/>
      <c r="AX59" s="99"/>
      <c r="AY59" s="99"/>
      <c r="AZ59" s="99"/>
      <c r="BA59" s="99"/>
      <c r="BB59" s="99"/>
      <c r="BC59" s="99"/>
      <c r="BD59" s="176"/>
      <c r="BE59" s="197">
        <f t="shared" si="41"/>
        <v>0</v>
      </c>
      <c r="BF59" s="203"/>
      <c r="BG59" s="194">
        <f t="shared" si="2"/>
        <v>0</v>
      </c>
      <c r="BH59" s="99"/>
      <c r="BI59" s="159" t="s">
        <v>231</v>
      </c>
      <c r="BJ59" s="117">
        <f t="shared" si="42"/>
        <v>0</v>
      </c>
      <c r="BK59" s="209">
        <v>44986</v>
      </c>
      <c r="BL59" s="200"/>
      <c r="BM59" s="200"/>
      <c r="BN59" s="233"/>
      <c r="BO59" s="233">
        <v>45627</v>
      </c>
      <c r="BP59" s="149">
        <f t="shared" si="25"/>
        <v>0</v>
      </c>
      <c r="BQ59" s="228">
        <f t="shared" si="43"/>
        <v>0</v>
      </c>
      <c r="BR59" s="232"/>
      <c r="BS59" s="200"/>
      <c r="BT59" s="234" t="s">
        <v>464</v>
      </c>
      <c r="BU59" s="118"/>
      <c r="BV59" s="118"/>
      <c r="BW59" s="117">
        <f t="shared" si="39"/>
        <v>1</v>
      </c>
      <c r="BX59" s="117"/>
      <c r="BY59" s="117"/>
      <c r="BZ59" s="117"/>
      <c r="CA59" s="117"/>
      <c r="CB59" s="96" t="s">
        <v>125</v>
      </c>
      <c r="CC59" s="99"/>
      <c r="CD59" s="99"/>
      <c r="CE59" s="96" t="s">
        <v>125</v>
      </c>
      <c r="CF59" s="99"/>
      <c r="CG59" s="99"/>
      <c r="CH59" s="96" t="s">
        <v>125</v>
      </c>
      <c r="CI59" s="99"/>
      <c r="CJ59" s="99"/>
      <c r="CK59" s="99"/>
      <c r="CL59" s="96" t="s">
        <v>125</v>
      </c>
      <c r="CM59" s="99"/>
      <c r="CN59" s="99"/>
      <c r="CO59" s="99"/>
      <c r="CP59" s="96" t="s">
        <v>125</v>
      </c>
      <c r="CQ59" s="99"/>
      <c r="CR59" s="99"/>
      <c r="CS59" s="208" t="s">
        <v>125</v>
      </c>
      <c r="CT59" s="209"/>
      <c r="CU59" s="209"/>
      <c r="CV59" s="96" t="s">
        <v>125</v>
      </c>
      <c r="CW59" s="96" t="s">
        <v>125</v>
      </c>
      <c r="CX59" s="99"/>
      <c r="CY59" s="208" t="s">
        <v>231</v>
      </c>
      <c r="CZ59" s="209"/>
      <c r="DA59" s="209"/>
      <c r="DB59" s="96" t="s">
        <v>125</v>
      </c>
      <c r="DC59" s="99"/>
      <c r="DD59" s="96" t="s">
        <v>125</v>
      </c>
      <c r="DE59" s="99"/>
      <c r="DF59" s="99"/>
      <c r="DG59" s="99"/>
      <c r="DH59" s="101"/>
      <c r="DI59" s="101"/>
      <c r="DJ59" s="101"/>
      <c r="DK59" s="101"/>
      <c r="DL59" s="101"/>
      <c r="DM59" s="149">
        <v>0.2</v>
      </c>
      <c r="DN59" s="149"/>
      <c r="DO59" s="149">
        <v>0.2</v>
      </c>
      <c r="DP59" s="101"/>
      <c r="DQ59" s="101"/>
      <c r="DR59" s="100" t="s">
        <v>465</v>
      </c>
      <c r="DS59" s="101">
        <v>15598681888</v>
      </c>
    </row>
    <row r="60" s="17" customFormat="1" ht="126.95" customHeight="1" spans="1:123">
      <c r="A60" s="101">
        <f>+SUBTOTAL(3,G$6:$G60)</f>
        <v>53</v>
      </c>
      <c r="B60" s="94" t="e">
        <f t="shared" si="44"/>
        <v>#N/A</v>
      </c>
      <c r="C60" s="99"/>
      <c r="D60" s="99"/>
      <c r="E60" s="99"/>
      <c r="F60" s="96" t="s">
        <v>435</v>
      </c>
      <c r="G60" s="100" t="s">
        <v>102</v>
      </c>
      <c r="H60" s="100" t="s">
        <v>436</v>
      </c>
      <c r="I60" s="100"/>
      <c r="J60" s="111" t="s">
        <v>466</v>
      </c>
      <c r="K60" s="111" t="s">
        <v>467</v>
      </c>
      <c r="L60" s="117">
        <v>1</v>
      </c>
      <c r="M60" s="100" t="s">
        <v>244</v>
      </c>
      <c r="N60" s="117"/>
      <c r="O60" s="117"/>
      <c r="P60" s="117"/>
      <c r="Q60" s="99"/>
      <c r="R60" s="101"/>
      <c r="S60" s="101"/>
      <c r="T60" s="101"/>
      <c r="U60" s="96" t="s">
        <v>436</v>
      </c>
      <c r="V60" s="100" t="s">
        <v>155</v>
      </c>
      <c r="W60" s="100" t="s">
        <v>439</v>
      </c>
      <c r="X60" s="136" t="s">
        <v>113</v>
      </c>
      <c r="Y60" s="136" t="s">
        <v>114</v>
      </c>
      <c r="Z60" s="101"/>
      <c r="AA60" s="100" t="s">
        <v>115</v>
      </c>
      <c r="AB60" s="96" t="s">
        <v>116</v>
      </c>
      <c r="AC60" s="96" t="s">
        <v>117</v>
      </c>
      <c r="AD60" s="100" t="s">
        <v>133</v>
      </c>
      <c r="AE60" s="96"/>
      <c r="AF60" s="129" t="s">
        <v>134</v>
      </c>
      <c r="AG60" s="96"/>
      <c r="AH60" s="96"/>
      <c r="AI60" s="96"/>
      <c r="AJ60" s="149">
        <v>0.1</v>
      </c>
      <c r="AK60" s="99">
        <v>0</v>
      </c>
      <c r="AL60" s="99">
        <v>0</v>
      </c>
      <c r="AM60" s="149">
        <v>0.1</v>
      </c>
      <c r="AN60" s="149">
        <v>0.1</v>
      </c>
      <c r="AO60" s="98">
        <v>0</v>
      </c>
      <c r="AP60" s="98">
        <f t="shared" si="40"/>
        <v>0.1</v>
      </c>
      <c r="AQ60" s="98"/>
      <c r="AR60" s="159" t="s">
        <v>231</v>
      </c>
      <c r="AS60" s="117">
        <f t="shared" si="27"/>
        <v>0</v>
      </c>
      <c r="AT60" s="149"/>
      <c r="AU60" s="149"/>
      <c r="AV60" s="149"/>
      <c r="AW60" s="99"/>
      <c r="AX60" s="99"/>
      <c r="AY60" s="99"/>
      <c r="AZ60" s="99"/>
      <c r="BA60" s="99"/>
      <c r="BB60" s="99"/>
      <c r="BC60" s="99"/>
      <c r="BD60" s="176"/>
      <c r="BE60" s="197">
        <f t="shared" si="41"/>
        <v>0</v>
      </c>
      <c r="BF60" s="203"/>
      <c r="BG60" s="194">
        <f t="shared" si="2"/>
        <v>0</v>
      </c>
      <c r="BH60" s="99"/>
      <c r="BI60" s="159" t="s">
        <v>231</v>
      </c>
      <c r="BJ60" s="117">
        <f t="shared" si="42"/>
        <v>0</v>
      </c>
      <c r="BK60" s="154"/>
      <c r="BL60" s="121"/>
      <c r="BM60" s="121"/>
      <c r="BN60" s="233"/>
      <c r="BO60" s="233"/>
      <c r="BP60" s="149">
        <f t="shared" si="25"/>
        <v>0</v>
      </c>
      <c r="BQ60" s="228">
        <f t="shared" si="43"/>
        <v>0</v>
      </c>
      <c r="BR60" s="232"/>
      <c r="BS60" s="200"/>
      <c r="BT60" s="234" t="s">
        <v>468</v>
      </c>
      <c r="BU60" s="118"/>
      <c r="BV60" s="118"/>
      <c r="BW60" s="117">
        <f t="shared" si="39"/>
        <v>0</v>
      </c>
      <c r="BX60" s="117"/>
      <c r="BY60" s="117"/>
      <c r="BZ60" s="117"/>
      <c r="CA60" s="117"/>
      <c r="CB60" s="208" t="s">
        <v>125</v>
      </c>
      <c r="CC60" s="209"/>
      <c r="CD60" s="209"/>
      <c r="CE60" s="208" t="s">
        <v>125</v>
      </c>
      <c r="CF60" s="209"/>
      <c r="CG60" s="209"/>
      <c r="CH60" s="208" t="s">
        <v>125</v>
      </c>
      <c r="CI60" s="209"/>
      <c r="CJ60" s="209"/>
      <c r="CK60" s="209"/>
      <c r="CL60" s="208" t="s">
        <v>125</v>
      </c>
      <c r="CM60" s="209"/>
      <c r="CN60" s="209"/>
      <c r="CO60" s="209"/>
      <c r="CP60" s="208" t="s">
        <v>125</v>
      </c>
      <c r="CQ60" s="209"/>
      <c r="CR60" s="209"/>
      <c r="CS60" s="208" t="s">
        <v>125</v>
      </c>
      <c r="CT60" s="209"/>
      <c r="CU60" s="209"/>
      <c r="CV60" s="208" t="s">
        <v>125</v>
      </c>
      <c r="CW60" s="208" t="s">
        <v>125</v>
      </c>
      <c r="CX60" s="209"/>
      <c r="CY60" s="208" t="s">
        <v>125</v>
      </c>
      <c r="CZ60" s="209"/>
      <c r="DA60" s="209"/>
      <c r="DB60" s="208" t="s">
        <v>125</v>
      </c>
      <c r="DC60" s="209"/>
      <c r="DD60" s="96" t="s">
        <v>125</v>
      </c>
      <c r="DE60" s="96"/>
      <c r="DF60" s="96"/>
      <c r="DG60" s="96"/>
      <c r="DH60" s="101"/>
      <c r="DI60" s="101"/>
      <c r="DJ60" s="101"/>
      <c r="DK60" s="101"/>
      <c r="DL60" s="101"/>
      <c r="DM60" s="149">
        <v>0.1</v>
      </c>
      <c r="DN60" s="149"/>
      <c r="DO60" s="149">
        <v>0.1</v>
      </c>
      <c r="DP60" s="101"/>
      <c r="DQ60" s="101"/>
      <c r="DR60" s="96" t="s">
        <v>441</v>
      </c>
      <c r="DS60" s="99">
        <v>15047708587</v>
      </c>
    </row>
    <row r="61" s="20" customFormat="1" ht="80.1" customHeight="1" spans="1:123">
      <c r="A61" s="90">
        <f>+SUBTOTAL(3,G$6:$G61)</f>
        <v>54</v>
      </c>
      <c r="B61" s="94" t="e">
        <f t="shared" si="44"/>
        <v>#N/A</v>
      </c>
      <c r="C61" s="99" t="s">
        <v>469</v>
      </c>
      <c r="D61" s="99" t="s">
        <v>470</v>
      </c>
      <c r="E61" s="99">
        <v>6</v>
      </c>
      <c r="F61" s="102"/>
      <c r="G61" s="103" t="s">
        <v>316</v>
      </c>
      <c r="H61" s="104"/>
      <c r="I61" s="104"/>
      <c r="J61" s="102" t="str">
        <f>"牵头"&amp;L61&amp;"项"</f>
        <v>牵头147项</v>
      </c>
      <c r="K61" s="110"/>
      <c r="L61" s="109">
        <f t="shared" ref="L61:S61" si="45">SUBTOTAL(9,L62:L228)</f>
        <v>147</v>
      </c>
      <c r="M61" s="109">
        <f t="shared" si="45"/>
        <v>0</v>
      </c>
      <c r="N61" s="109"/>
      <c r="O61" s="109"/>
      <c r="P61" s="109"/>
      <c r="Q61" s="109">
        <f t="shared" si="45"/>
        <v>0</v>
      </c>
      <c r="R61" s="109">
        <f t="shared" si="45"/>
        <v>15</v>
      </c>
      <c r="S61" s="109">
        <f t="shared" si="45"/>
        <v>0</v>
      </c>
      <c r="T61" s="109"/>
      <c r="U61" s="109">
        <f t="shared" ref="U61:AF61" si="46">SUBTOTAL(9,U62:U228)</f>
        <v>0</v>
      </c>
      <c r="V61" s="103">
        <f t="shared" si="46"/>
        <v>0</v>
      </c>
      <c r="W61" s="142">
        <f t="shared" si="46"/>
        <v>0</v>
      </c>
      <c r="X61" s="109">
        <f t="shared" si="46"/>
        <v>0</v>
      </c>
      <c r="Y61" s="109">
        <f t="shared" si="46"/>
        <v>0</v>
      </c>
      <c r="Z61" s="109">
        <f t="shared" si="46"/>
        <v>0</v>
      </c>
      <c r="AA61" s="109">
        <f t="shared" si="46"/>
        <v>0</v>
      </c>
      <c r="AB61" s="109">
        <f t="shared" si="46"/>
        <v>0</v>
      </c>
      <c r="AC61" s="109">
        <f t="shared" si="46"/>
        <v>0</v>
      </c>
      <c r="AD61" s="109">
        <f t="shared" si="46"/>
        <v>0</v>
      </c>
      <c r="AE61" s="109">
        <f t="shared" si="46"/>
        <v>0</v>
      </c>
      <c r="AF61" s="109">
        <f t="shared" si="46"/>
        <v>0</v>
      </c>
      <c r="AG61" s="96"/>
      <c r="AH61" s="102"/>
      <c r="AI61" s="96"/>
      <c r="AJ61" s="109">
        <f t="shared" ref="AJ61:AT61" si="47">SUBTOTAL(9,AJ62:AJ228)</f>
        <v>2140.282018</v>
      </c>
      <c r="AK61" s="109">
        <f t="shared" si="47"/>
        <v>93.2814</v>
      </c>
      <c r="AL61" s="109">
        <f t="shared" si="47"/>
        <v>26.3144</v>
      </c>
      <c r="AM61" s="109">
        <f t="shared" si="47"/>
        <v>125.896467</v>
      </c>
      <c r="AN61" s="109">
        <f t="shared" si="47"/>
        <v>170.991867</v>
      </c>
      <c r="AO61" s="109">
        <f t="shared" si="47"/>
        <v>37.0719</v>
      </c>
      <c r="AP61" s="109">
        <f t="shared" si="47"/>
        <v>30.479867</v>
      </c>
      <c r="AQ61" s="109">
        <f t="shared" si="47"/>
        <v>50.3783</v>
      </c>
      <c r="AR61" s="108">
        <f t="shared" si="47"/>
        <v>0</v>
      </c>
      <c r="AS61" s="108">
        <f t="shared" si="47"/>
        <v>79</v>
      </c>
      <c r="AT61" s="166">
        <f t="shared" si="47"/>
        <v>1</v>
      </c>
      <c r="AU61" s="166"/>
      <c r="AV61" s="166"/>
      <c r="AW61" s="109">
        <f t="shared" ref="AW61:BF61" si="48">SUBTOTAL(9,AW62:AW228)</f>
        <v>4.4795</v>
      </c>
      <c r="AX61" s="109">
        <f t="shared" si="48"/>
        <v>13.5873</v>
      </c>
      <c r="AY61" s="109">
        <f t="shared" si="48"/>
        <v>18.2905</v>
      </c>
      <c r="AZ61" s="109">
        <f t="shared" si="48"/>
        <v>27.0288</v>
      </c>
      <c r="BA61" s="109">
        <f t="shared" si="48"/>
        <v>43.6636</v>
      </c>
      <c r="BB61" s="109">
        <f t="shared" si="48"/>
        <v>51.5792</v>
      </c>
      <c r="BC61" s="109">
        <f t="shared" si="48"/>
        <v>63.6011</v>
      </c>
      <c r="BD61" s="109">
        <f t="shared" si="48"/>
        <v>77.0363</v>
      </c>
      <c r="BE61" s="109">
        <f t="shared" si="48"/>
        <v>31.4435</v>
      </c>
      <c r="BF61" s="109">
        <f t="shared" si="48"/>
        <v>10.4831</v>
      </c>
      <c r="BG61" s="194">
        <f t="shared" si="2"/>
        <v>20.9604</v>
      </c>
      <c r="BH61" s="109">
        <v>50.6646</v>
      </c>
      <c r="BI61" s="108">
        <f>BJ61</f>
        <v>65</v>
      </c>
      <c r="BJ61" s="108">
        <f>SUBTOTAL(9,BJ62:BJ228)</f>
        <v>65</v>
      </c>
      <c r="BK61" s="209">
        <v>45078</v>
      </c>
      <c r="BL61" s="196"/>
      <c r="BM61" s="196"/>
      <c r="BN61" s="199"/>
      <c r="BO61" s="241"/>
      <c r="BP61" s="109">
        <f>SUBTOTAL(9,BP62:BP228)</f>
        <v>107.7231</v>
      </c>
      <c r="BQ61" s="225">
        <f t="shared" si="43"/>
        <v>0.855648316167601</v>
      </c>
      <c r="BR61" s="232"/>
      <c r="BS61" s="196"/>
      <c r="BT61" s="118" t="s">
        <v>471</v>
      </c>
      <c r="BU61" s="118"/>
      <c r="BV61" s="118"/>
      <c r="BW61" s="241"/>
      <c r="BX61" s="241"/>
      <c r="BY61" s="108"/>
      <c r="BZ61" s="241"/>
      <c r="CA61" s="241"/>
      <c r="CB61" s="208" t="s">
        <v>231</v>
      </c>
      <c r="CC61" s="209"/>
      <c r="CD61" s="209"/>
      <c r="CE61" s="96" t="s">
        <v>125</v>
      </c>
      <c r="CF61" s="99"/>
      <c r="CG61" s="99"/>
      <c r="CH61" s="208" t="s">
        <v>125</v>
      </c>
      <c r="CI61" s="209"/>
      <c r="CJ61" s="209"/>
      <c r="CK61" s="209"/>
      <c r="CL61" s="208" t="s">
        <v>125</v>
      </c>
      <c r="CM61" s="208"/>
      <c r="CN61" s="208"/>
      <c r="CO61" s="208"/>
      <c r="CP61" s="208" t="s">
        <v>125</v>
      </c>
      <c r="CQ61" s="209"/>
      <c r="CR61" s="209"/>
      <c r="CS61" s="208" t="s">
        <v>125</v>
      </c>
      <c r="CT61" s="209"/>
      <c r="CU61" s="209"/>
      <c r="CV61" s="208" t="s">
        <v>125</v>
      </c>
      <c r="CW61" s="208" t="s">
        <v>125</v>
      </c>
      <c r="CX61" s="209"/>
      <c r="CY61" s="208" t="s">
        <v>125</v>
      </c>
      <c r="CZ61" s="209"/>
      <c r="DA61" s="209"/>
      <c r="DB61" s="208" t="s">
        <v>125</v>
      </c>
      <c r="DC61" s="209"/>
      <c r="DD61" s="208" t="s">
        <v>125</v>
      </c>
      <c r="DE61" s="209"/>
      <c r="DF61" s="209"/>
      <c r="DG61" s="209"/>
      <c r="DH61" s="266"/>
      <c r="DI61" s="266"/>
      <c r="DJ61" s="266"/>
      <c r="DK61" s="266"/>
      <c r="DL61" s="266"/>
      <c r="DM61" s="109">
        <f>SUBTOTAL(9,DM62:DM228)</f>
        <v>176.314967</v>
      </c>
      <c r="DN61" s="109"/>
      <c r="DO61" s="109">
        <f>SUBTOTAL(9,DO62:DO228)</f>
        <v>172.379167</v>
      </c>
      <c r="DP61" s="266"/>
      <c r="DQ61" s="266"/>
      <c r="DR61" s="266"/>
      <c r="DS61" s="266"/>
    </row>
    <row r="62" s="11" customFormat="1" ht="219.95" customHeight="1" spans="1:124">
      <c r="A62" s="101">
        <f>+SUBTOTAL(3,G$6:$G62)</f>
        <v>55</v>
      </c>
      <c r="B62" s="94" t="s">
        <v>314</v>
      </c>
      <c r="C62" s="99" t="s">
        <v>469</v>
      </c>
      <c r="D62" s="99" t="s">
        <v>470</v>
      </c>
      <c r="E62" s="99">
        <v>6</v>
      </c>
      <c r="F62" s="96"/>
      <c r="G62" s="100" t="s">
        <v>316</v>
      </c>
      <c r="H62" s="100" t="s">
        <v>472</v>
      </c>
      <c r="I62" s="100"/>
      <c r="J62" s="118" t="s">
        <v>473</v>
      </c>
      <c r="K62" s="111" t="s">
        <v>474</v>
      </c>
      <c r="L62" s="101">
        <v>1</v>
      </c>
      <c r="M62" s="94" t="s">
        <v>162</v>
      </c>
      <c r="N62" s="101"/>
      <c r="O62" s="101"/>
      <c r="P62" s="94" t="s">
        <v>162</v>
      </c>
      <c r="Q62" s="99"/>
      <c r="R62" s="101"/>
      <c r="S62" s="101"/>
      <c r="T62" s="101"/>
      <c r="U62" s="101"/>
      <c r="V62" s="100"/>
      <c r="W62" s="96" t="s">
        <v>203</v>
      </c>
      <c r="X62" s="111" t="s">
        <v>279</v>
      </c>
      <c r="Y62" s="100" t="s">
        <v>475</v>
      </c>
      <c r="Z62" s="101"/>
      <c r="AA62" s="100" t="s">
        <v>181</v>
      </c>
      <c r="AB62" s="96" t="s">
        <v>182</v>
      </c>
      <c r="AC62" s="96" t="s">
        <v>476</v>
      </c>
      <c r="AD62" s="100" t="s">
        <v>118</v>
      </c>
      <c r="AE62" s="96"/>
      <c r="AF62" s="129" t="s">
        <v>134</v>
      </c>
      <c r="AG62" s="96"/>
      <c r="AH62" s="96"/>
      <c r="AI62" s="96"/>
      <c r="AJ62" s="149">
        <v>75</v>
      </c>
      <c r="AK62" s="99">
        <v>0</v>
      </c>
      <c r="AL62" s="99">
        <v>0</v>
      </c>
      <c r="AM62" s="149"/>
      <c r="AN62" s="149"/>
      <c r="AO62" s="98">
        <v>0</v>
      </c>
      <c r="AP62" s="98">
        <f t="shared" ref="AP62:AP68" si="49">+AM62-BC62-BE62</f>
        <v>0</v>
      </c>
      <c r="AQ62" s="98"/>
      <c r="AR62" s="159" t="s">
        <v>231</v>
      </c>
      <c r="AS62" s="117">
        <f t="shared" ref="AS62:AS92" si="50">+IF(OR(AR62="是",AR62="完工"),1,0)</f>
        <v>0</v>
      </c>
      <c r="AT62" s="149"/>
      <c r="AU62" s="149"/>
      <c r="AV62" s="149"/>
      <c r="AW62" s="99"/>
      <c r="AX62" s="99"/>
      <c r="AY62" s="99"/>
      <c r="AZ62" s="99"/>
      <c r="BA62" s="99"/>
      <c r="BB62" s="99"/>
      <c r="BC62" s="99"/>
      <c r="BD62" s="176"/>
      <c r="BE62" s="197">
        <f>BH62-(BD62-BC62)</f>
        <v>0</v>
      </c>
      <c r="BF62" s="203"/>
      <c r="BG62" s="194">
        <f t="shared" si="2"/>
        <v>0</v>
      </c>
      <c r="BH62" s="99"/>
      <c r="BI62" s="159" t="s">
        <v>231</v>
      </c>
      <c r="BJ62" s="117">
        <f t="shared" ref="BJ62:BJ75" si="51">+IF(OR(BI62="是",BI62="完工"),1,0)</f>
        <v>0</v>
      </c>
      <c r="BK62" s="209"/>
      <c r="BL62" s="200"/>
      <c r="BM62" s="200"/>
      <c r="BN62" s="209"/>
      <c r="BO62" s="235"/>
      <c r="BP62" s="149">
        <f>+BC62+BE62</f>
        <v>0</v>
      </c>
      <c r="BQ62" s="228" t="e">
        <f t="shared" si="43"/>
        <v>#DIV/0!</v>
      </c>
      <c r="BR62" s="232"/>
      <c r="BS62" s="242"/>
      <c r="BT62" s="112" t="s">
        <v>477</v>
      </c>
      <c r="BU62" s="118"/>
      <c r="BV62" s="118"/>
      <c r="BW62" s="117">
        <f t="shared" ref="BW62:BW64" si="52">+COUNTIF(CB62:DD62,"否")</f>
        <v>11</v>
      </c>
      <c r="BX62" s="117"/>
      <c r="BY62" s="117"/>
      <c r="BZ62" s="117"/>
      <c r="CA62" s="117"/>
      <c r="CB62" s="208" t="s">
        <v>231</v>
      </c>
      <c r="CC62" s="209"/>
      <c r="CD62" s="209"/>
      <c r="CE62" s="96" t="s">
        <v>231</v>
      </c>
      <c r="CF62" s="99"/>
      <c r="CG62" s="99"/>
      <c r="CH62" s="208" t="s">
        <v>231</v>
      </c>
      <c r="CI62" s="209"/>
      <c r="CJ62" s="209"/>
      <c r="CK62" s="209"/>
      <c r="CL62" s="208" t="s">
        <v>231</v>
      </c>
      <c r="CM62" s="209"/>
      <c r="CN62" s="209"/>
      <c r="CO62" s="209"/>
      <c r="CP62" s="208" t="s">
        <v>231</v>
      </c>
      <c r="CQ62" s="209"/>
      <c r="CR62" s="209"/>
      <c r="CS62" s="208" t="s">
        <v>231</v>
      </c>
      <c r="CT62" s="209"/>
      <c r="CU62" s="209"/>
      <c r="CV62" s="208" t="s">
        <v>231</v>
      </c>
      <c r="CW62" s="208" t="s">
        <v>231</v>
      </c>
      <c r="CX62" s="209"/>
      <c r="CY62" s="208" t="s">
        <v>231</v>
      </c>
      <c r="CZ62" s="209"/>
      <c r="DA62" s="209"/>
      <c r="DB62" s="208" t="s">
        <v>231</v>
      </c>
      <c r="DC62" s="209"/>
      <c r="DD62" s="208" t="s">
        <v>231</v>
      </c>
      <c r="DE62" s="209"/>
      <c r="DF62" s="209"/>
      <c r="DG62" s="209"/>
      <c r="DH62" s="101"/>
      <c r="DI62" s="101"/>
      <c r="DJ62" s="101"/>
      <c r="DK62" s="101"/>
      <c r="DL62" s="101"/>
      <c r="DM62" s="149"/>
      <c r="DN62" s="149"/>
      <c r="DO62" s="149"/>
      <c r="DP62" s="101"/>
      <c r="DQ62" s="101"/>
      <c r="DR62" s="100"/>
      <c r="DS62" s="101"/>
      <c r="DT62" s="21"/>
    </row>
    <row r="63" s="21" customFormat="1" ht="126.95" customHeight="1" spans="1:123">
      <c r="A63" s="101">
        <f>+SUBTOTAL(3,G$6:$G63)</f>
        <v>56</v>
      </c>
      <c r="B63" s="94" t="e">
        <f t="shared" ref="B63:B67" si="53">_xlfn.IFS(AND(BI63="否",BX63="办结"),"手续已办结未开工",AND(BI63="是",BX63="未办结"),"手续未办结已开工",AND(BI63="否",BX63="未办结"),"手续未办结未开工",AND(BI63="是",BX63="办结"),"手续已办结已开工")</f>
        <v>#N/A</v>
      </c>
      <c r="C63" s="95"/>
      <c r="D63" s="95"/>
      <c r="E63" s="95"/>
      <c r="F63" s="99"/>
      <c r="G63" s="100" t="s">
        <v>316</v>
      </c>
      <c r="H63" s="100" t="s">
        <v>472</v>
      </c>
      <c r="I63" s="100"/>
      <c r="J63" s="118" t="s">
        <v>478</v>
      </c>
      <c r="K63" s="111" t="s">
        <v>479</v>
      </c>
      <c r="L63" s="101">
        <v>1</v>
      </c>
      <c r="M63" s="100" t="s">
        <v>244</v>
      </c>
      <c r="N63" s="101"/>
      <c r="O63" s="101"/>
      <c r="P63" s="101"/>
      <c r="Q63" s="99"/>
      <c r="R63" s="101"/>
      <c r="S63" s="101"/>
      <c r="T63" s="101"/>
      <c r="U63" s="101"/>
      <c r="V63" s="100"/>
      <c r="W63" s="96" t="s">
        <v>203</v>
      </c>
      <c r="X63" s="111" t="s">
        <v>279</v>
      </c>
      <c r="Y63" s="100" t="s">
        <v>475</v>
      </c>
      <c r="Z63" s="101"/>
      <c r="AA63" s="100" t="s">
        <v>181</v>
      </c>
      <c r="AB63" s="96" t="s">
        <v>182</v>
      </c>
      <c r="AC63" s="96" t="s">
        <v>476</v>
      </c>
      <c r="AD63" s="100" t="s">
        <v>118</v>
      </c>
      <c r="AE63" s="96"/>
      <c r="AF63" s="129" t="s">
        <v>134</v>
      </c>
      <c r="AG63" s="96"/>
      <c r="AH63" s="99"/>
      <c r="AI63" s="96"/>
      <c r="AJ63" s="149">
        <v>200</v>
      </c>
      <c r="AK63" s="99">
        <v>0</v>
      </c>
      <c r="AL63" s="99">
        <v>0</v>
      </c>
      <c r="AM63" s="149"/>
      <c r="AN63" s="149"/>
      <c r="AO63" s="98">
        <v>0</v>
      </c>
      <c r="AP63" s="98">
        <f t="shared" si="49"/>
        <v>0</v>
      </c>
      <c r="AQ63" s="98"/>
      <c r="AR63" s="159" t="s">
        <v>231</v>
      </c>
      <c r="AS63" s="117">
        <f t="shared" si="50"/>
        <v>0</v>
      </c>
      <c r="AT63" s="149"/>
      <c r="AU63" s="149"/>
      <c r="AV63" s="149"/>
      <c r="AW63" s="99"/>
      <c r="AX63" s="99"/>
      <c r="AY63" s="99"/>
      <c r="AZ63" s="99"/>
      <c r="BA63" s="99"/>
      <c r="BB63" s="99"/>
      <c r="BC63" s="99"/>
      <c r="BD63" s="176"/>
      <c r="BE63" s="197">
        <f>BH63-(BD63-BC63)</f>
        <v>0</v>
      </c>
      <c r="BF63" s="203"/>
      <c r="BG63" s="194">
        <f t="shared" si="2"/>
        <v>0</v>
      </c>
      <c r="BH63" s="99"/>
      <c r="BI63" s="159" t="s">
        <v>231</v>
      </c>
      <c r="BJ63" s="117">
        <f t="shared" si="51"/>
        <v>0</v>
      </c>
      <c r="BK63" s="209"/>
      <c r="BL63" s="200"/>
      <c r="BM63" s="200"/>
      <c r="BN63" s="99"/>
      <c r="BO63" s="99"/>
      <c r="BP63" s="149">
        <f>+BC63+BE63</f>
        <v>0</v>
      </c>
      <c r="BQ63" s="228" t="e">
        <f t="shared" si="43"/>
        <v>#DIV/0!</v>
      </c>
      <c r="BR63" s="232"/>
      <c r="BS63" s="242"/>
      <c r="BT63" s="118" t="s">
        <v>480</v>
      </c>
      <c r="BU63" s="118"/>
      <c r="BV63" s="118"/>
      <c r="BW63" s="117">
        <f t="shared" si="52"/>
        <v>11</v>
      </c>
      <c r="BX63" s="117"/>
      <c r="BY63" s="117"/>
      <c r="BZ63" s="117"/>
      <c r="CA63" s="117"/>
      <c r="CB63" s="208" t="s">
        <v>231</v>
      </c>
      <c r="CC63" s="209"/>
      <c r="CD63" s="209"/>
      <c r="CE63" s="96" t="s">
        <v>231</v>
      </c>
      <c r="CF63" s="99"/>
      <c r="CG63" s="99"/>
      <c r="CH63" s="208" t="s">
        <v>231</v>
      </c>
      <c r="CI63" s="209"/>
      <c r="CJ63" s="209"/>
      <c r="CK63" s="209"/>
      <c r="CL63" s="208" t="s">
        <v>231</v>
      </c>
      <c r="CM63" s="209"/>
      <c r="CN63" s="209"/>
      <c r="CO63" s="209"/>
      <c r="CP63" s="208" t="s">
        <v>231</v>
      </c>
      <c r="CQ63" s="209"/>
      <c r="CR63" s="209"/>
      <c r="CS63" s="208" t="s">
        <v>231</v>
      </c>
      <c r="CT63" s="209"/>
      <c r="CU63" s="209"/>
      <c r="CV63" s="208" t="s">
        <v>231</v>
      </c>
      <c r="CW63" s="208" t="s">
        <v>231</v>
      </c>
      <c r="CX63" s="209"/>
      <c r="CY63" s="208" t="s">
        <v>231</v>
      </c>
      <c r="CZ63" s="209"/>
      <c r="DA63" s="209"/>
      <c r="DB63" s="208" t="s">
        <v>231</v>
      </c>
      <c r="DC63" s="209"/>
      <c r="DD63" s="208" t="s">
        <v>231</v>
      </c>
      <c r="DE63" s="209"/>
      <c r="DF63" s="209"/>
      <c r="DG63" s="209"/>
      <c r="DH63" s="101"/>
      <c r="DI63" s="101"/>
      <c r="DJ63" s="101"/>
      <c r="DK63" s="101"/>
      <c r="DL63" s="101"/>
      <c r="DM63" s="149"/>
      <c r="DN63" s="149"/>
      <c r="DO63" s="149"/>
      <c r="DP63" s="101"/>
      <c r="DQ63" s="101"/>
      <c r="DR63" s="101"/>
      <c r="DS63" s="101"/>
    </row>
    <row r="64" s="22" customFormat="1" ht="204" customHeight="1" spans="1:123">
      <c r="A64" s="90">
        <f>+SUBTOTAL(3,G$6:$G64)</f>
        <v>57</v>
      </c>
      <c r="B64" s="94" t="s">
        <v>481</v>
      </c>
      <c r="C64" s="95" t="s">
        <v>482</v>
      </c>
      <c r="D64" s="95" t="s">
        <v>483</v>
      </c>
      <c r="E64" s="95">
        <v>31</v>
      </c>
      <c r="F64" s="98"/>
      <c r="G64" s="94" t="s">
        <v>316</v>
      </c>
      <c r="H64" s="94" t="s">
        <v>472</v>
      </c>
      <c r="I64" s="94"/>
      <c r="J64" s="112" t="s">
        <v>484</v>
      </c>
      <c r="K64" s="111" t="s">
        <v>485</v>
      </c>
      <c r="L64" s="90">
        <v>1</v>
      </c>
      <c r="M64" s="94" t="s">
        <v>107</v>
      </c>
      <c r="N64" s="94"/>
      <c r="O64" s="94"/>
      <c r="P64" s="94" t="s">
        <v>162</v>
      </c>
      <c r="Q64" s="99"/>
      <c r="R64" s="101"/>
      <c r="S64" s="101"/>
      <c r="T64" s="101"/>
      <c r="U64" s="101"/>
      <c r="V64" s="96" t="s">
        <v>132</v>
      </c>
      <c r="W64" s="96" t="s">
        <v>132</v>
      </c>
      <c r="X64" s="111" t="s">
        <v>279</v>
      </c>
      <c r="Y64" s="100" t="s">
        <v>475</v>
      </c>
      <c r="Z64" s="101"/>
      <c r="AA64" s="100" t="s">
        <v>181</v>
      </c>
      <c r="AB64" s="96" t="s">
        <v>182</v>
      </c>
      <c r="AC64" s="96" t="s">
        <v>476</v>
      </c>
      <c r="AD64" s="100" t="s">
        <v>118</v>
      </c>
      <c r="AE64" s="96"/>
      <c r="AF64" s="129" t="s">
        <v>134</v>
      </c>
      <c r="AG64" s="96"/>
      <c r="AH64" s="99"/>
      <c r="AI64" s="96"/>
      <c r="AJ64" s="148">
        <v>150</v>
      </c>
      <c r="AK64" s="98">
        <v>0</v>
      </c>
      <c r="AL64" s="98">
        <v>0</v>
      </c>
      <c r="AM64" s="148">
        <v>0.1</v>
      </c>
      <c r="AN64" s="148">
        <v>10</v>
      </c>
      <c r="AO64" s="98">
        <v>0</v>
      </c>
      <c r="AP64" s="98">
        <f t="shared" si="49"/>
        <v>0.1</v>
      </c>
      <c r="AQ64" s="98"/>
      <c r="AR64" s="125" t="s">
        <v>231</v>
      </c>
      <c r="AS64" s="127">
        <f t="shared" si="50"/>
        <v>0</v>
      </c>
      <c r="AT64" s="148"/>
      <c r="AU64" s="148"/>
      <c r="AV64" s="148"/>
      <c r="AW64" s="99"/>
      <c r="AX64" s="99"/>
      <c r="AY64" s="99"/>
      <c r="AZ64" s="98"/>
      <c r="BA64" s="98"/>
      <c r="BB64" s="98"/>
      <c r="BC64" s="98"/>
      <c r="BD64" s="172"/>
      <c r="BE64" s="197"/>
      <c r="BF64" s="201"/>
      <c r="BG64" s="194">
        <f t="shared" si="2"/>
        <v>0</v>
      </c>
      <c r="BH64" s="98">
        <v>1.5</v>
      </c>
      <c r="BI64" s="125" t="s">
        <v>121</v>
      </c>
      <c r="BJ64" s="127">
        <f t="shared" si="51"/>
        <v>1</v>
      </c>
      <c r="BK64" s="209"/>
      <c r="BL64" s="215"/>
      <c r="BM64" s="215"/>
      <c r="BN64" s="209"/>
      <c r="BO64" s="235"/>
      <c r="BP64" s="149">
        <v>1.5</v>
      </c>
      <c r="BQ64" s="228">
        <f t="shared" si="43"/>
        <v>15</v>
      </c>
      <c r="BR64" s="232" t="s">
        <v>486</v>
      </c>
      <c r="BS64" s="243" t="s">
        <v>486</v>
      </c>
      <c r="BT64" s="244" t="s">
        <v>487</v>
      </c>
      <c r="BU64" s="244" t="s">
        <v>488</v>
      </c>
      <c r="BV64" s="112" t="s">
        <v>489</v>
      </c>
      <c r="BW64" s="127">
        <f t="shared" si="52"/>
        <v>11</v>
      </c>
      <c r="BX64" s="125" t="s">
        <v>490</v>
      </c>
      <c r="BY64" s="125" t="s">
        <v>491</v>
      </c>
      <c r="BZ64" s="127"/>
      <c r="CA64" s="127"/>
      <c r="CB64" s="199" t="s">
        <v>231</v>
      </c>
      <c r="CC64" s="202"/>
      <c r="CD64" s="202"/>
      <c r="CE64" s="95" t="s">
        <v>231</v>
      </c>
      <c r="CF64" s="98"/>
      <c r="CG64" s="98"/>
      <c r="CH64" s="199" t="s">
        <v>231</v>
      </c>
      <c r="CI64" s="202"/>
      <c r="CJ64" s="202"/>
      <c r="CK64" s="202"/>
      <c r="CL64" s="199" t="s">
        <v>231</v>
      </c>
      <c r="CM64" s="202"/>
      <c r="CN64" s="202"/>
      <c r="CO64" s="202"/>
      <c r="CP64" s="199" t="s">
        <v>231</v>
      </c>
      <c r="CQ64" s="202"/>
      <c r="CR64" s="202"/>
      <c r="CS64" s="199" t="s">
        <v>231</v>
      </c>
      <c r="CT64" s="202"/>
      <c r="CU64" s="202"/>
      <c r="CV64" s="199" t="s">
        <v>231</v>
      </c>
      <c r="CW64" s="199" t="s">
        <v>231</v>
      </c>
      <c r="CX64" s="202"/>
      <c r="CY64" s="199" t="s">
        <v>231</v>
      </c>
      <c r="CZ64" s="202"/>
      <c r="DA64" s="202"/>
      <c r="DB64" s="199" t="s">
        <v>231</v>
      </c>
      <c r="DC64" s="202"/>
      <c r="DD64" s="199" t="s">
        <v>231</v>
      </c>
      <c r="DE64" s="202"/>
      <c r="DF64" s="202"/>
      <c r="DG64" s="202"/>
      <c r="DH64" s="90"/>
      <c r="DI64" s="90"/>
      <c r="DJ64" s="90"/>
      <c r="DK64" s="90"/>
      <c r="DL64" s="90"/>
      <c r="DM64" s="148">
        <v>10</v>
      </c>
      <c r="DN64" s="148">
        <v>3</v>
      </c>
      <c r="DO64" s="148">
        <v>10</v>
      </c>
      <c r="DP64" s="90"/>
      <c r="DQ64" s="90"/>
      <c r="DR64" s="94"/>
      <c r="DS64" s="90"/>
    </row>
    <row r="65" s="22" customFormat="1" ht="105.95" customHeight="1" spans="1:123">
      <c r="A65" s="90">
        <f>+SUBTOTAL(3,G$6:$G65)</f>
        <v>58</v>
      </c>
      <c r="B65" s="94" t="str">
        <f t="shared" si="53"/>
        <v>手续已办结已开工</v>
      </c>
      <c r="C65" s="95" t="s">
        <v>492</v>
      </c>
      <c r="D65" s="95" t="s">
        <v>493</v>
      </c>
      <c r="E65" s="95">
        <v>1</v>
      </c>
      <c r="F65" s="96" t="s">
        <v>103</v>
      </c>
      <c r="G65" s="94" t="s">
        <v>316</v>
      </c>
      <c r="H65" s="94" t="s">
        <v>472</v>
      </c>
      <c r="I65" s="94">
        <v>1</v>
      </c>
      <c r="J65" s="112" t="s">
        <v>494</v>
      </c>
      <c r="K65" s="111" t="s">
        <v>495</v>
      </c>
      <c r="L65" s="90">
        <v>1</v>
      </c>
      <c r="M65" s="94" t="s">
        <v>107</v>
      </c>
      <c r="N65" s="94" t="s">
        <v>108</v>
      </c>
      <c r="O65" s="94" t="s">
        <v>109</v>
      </c>
      <c r="P65" s="94" t="s">
        <v>162</v>
      </c>
      <c r="Q65" s="99"/>
      <c r="R65" s="101"/>
      <c r="S65" s="122"/>
      <c r="T65" s="122"/>
      <c r="U65" s="100" t="s">
        <v>496</v>
      </c>
      <c r="V65" s="141" t="s">
        <v>497</v>
      </c>
      <c r="W65" s="96" t="s">
        <v>203</v>
      </c>
      <c r="X65" s="111" t="s">
        <v>279</v>
      </c>
      <c r="Y65" s="100" t="s">
        <v>280</v>
      </c>
      <c r="Z65" s="101"/>
      <c r="AA65" s="100" t="s">
        <v>181</v>
      </c>
      <c r="AB65" s="96" t="s">
        <v>182</v>
      </c>
      <c r="AC65" s="96" t="s">
        <v>281</v>
      </c>
      <c r="AD65" s="100" t="s">
        <v>118</v>
      </c>
      <c r="AE65" s="96"/>
      <c r="AF65" s="129" t="s">
        <v>134</v>
      </c>
      <c r="AG65" s="96" t="s">
        <v>53</v>
      </c>
      <c r="AH65" s="96" t="s">
        <v>120</v>
      </c>
      <c r="AI65" s="96">
        <v>1</v>
      </c>
      <c r="AJ65" s="148">
        <v>57</v>
      </c>
      <c r="AK65" s="148">
        <v>0</v>
      </c>
      <c r="AL65" s="149">
        <v>0</v>
      </c>
      <c r="AM65" s="148">
        <v>39</v>
      </c>
      <c r="AN65" s="148">
        <v>39</v>
      </c>
      <c r="AO65" s="98">
        <v>19</v>
      </c>
      <c r="AP65" s="98">
        <f t="shared" si="49"/>
        <v>14.0849</v>
      </c>
      <c r="AQ65" s="98">
        <v>13</v>
      </c>
      <c r="AR65" s="125" t="s">
        <v>121</v>
      </c>
      <c r="AS65" s="117">
        <f t="shared" si="50"/>
        <v>1</v>
      </c>
      <c r="AT65" s="149"/>
      <c r="AU65" s="149">
        <v>202303</v>
      </c>
      <c r="AV65" s="99" t="s">
        <v>498</v>
      </c>
      <c r="AW65" s="99"/>
      <c r="AX65" s="98">
        <v>8.4338</v>
      </c>
      <c r="AY65" s="98">
        <v>8.5715</v>
      </c>
      <c r="AZ65" s="98">
        <v>9.1325</v>
      </c>
      <c r="BA65" s="98">
        <v>10.2051</v>
      </c>
      <c r="BB65" s="98">
        <v>11.4506</v>
      </c>
      <c r="BC65" s="98">
        <v>16.9151</v>
      </c>
      <c r="BD65" s="172">
        <v>25.5218</v>
      </c>
      <c r="BE65" s="197">
        <v>8</v>
      </c>
      <c r="BF65" s="201">
        <v>5</v>
      </c>
      <c r="BG65" s="194">
        <f t="shared" si="2"/>
        <v>3</v>
      </c>
      <c r="BH65" s="98">
        <v>22</v>
      </c>
      <c r="BI65" s="125" t="s">
        <v>121</v>
      </c>
      <c r="BJ65" s="117">
        <f t="shared" si="51"/>
        <v>1</v>
      </c>
      <c r="BK65" s="199"/>
      <c r="BL65" s="200"/>
      <c r="BM65" s="200"/>
      <c r="BN65" s="117">
        <v>1</v>
      </c>
      <c r="BO65" s="209">
        <v>45261</v>
      </c>
      <c r="BP65" s="149">
        <v>33</v>
      </c>
      <c r="BQ65" s="228">
        <f t="shared" si="43"/>
        <v>0.846153846153846</v>
      </c>
      <c r="BR65" s="232"/>
      <c r="BS65" s="200"/>
      <c r="BT65" s="124" t="s">
        <v>499</v>
      </c>
      <c r="BU65" s="124" t="s">
        <v>500</v>
      </c>
      <c r="BV65" s="112"/>
      <c r="BW65" s="127"/>
      <c r="BX65" s="125" t="str">
        <f t="shared" ref="BX65:BX82" si="54">+IF(BW65=0,"办结","未办结")</f>
        <v>办结</v>
      </c>
      <c r="BY65" s="234"/>
      <c r="BZ65" s="96" t="s">
        <v>139</v>
      </c>
      <c r="CA65" s="99"/>
      <c r="CB65" s="199" t="s">
        <v>121</v>
      </c>
      <c r="CC65" s="199"/>
      <c r="CD65" s="199"/>
      <c r="CE65" s="199" t="s">
        <v>121</v>
      </c>
      <c r="CF65" s="95"/>
      <c r="CG65" s="199"/>
      <c r="CH65" s="199" t="s">
        <v>125</v>
      </c>
      <c r="CI65" s="199"/>
      <c r="CJ65" s="199"/>
      <c r="CK65" s="199"/>
      <c r="CL65" s="199" t="s">
        <v>121</v>
      </c>
      <c r="CM65" s="199"/>
      <c r="CN65" s="199"/>
      <c r="CO65" s="199"/>
      <c r="CP65" s="199" t="s">
        <v>121</v>
      </c>
      <c r="CQ65" s="199"/>
      <c r="CR65" s="199"/>
      <c r="CS65" s="199" t="s">
        <v>121</v>
      </c>
      <c r="CT65" s="199"/>
      <c r="CU65" s="199"/>
      <c r="CV65" s="199" t="s">
        <v>121</v>
      </c>
      <c r="CW65" s="199" t="s">
        <v>121</v>
      </c>
      <c r="CX65" s="95" t="s">
        <v>501</v>
      </c>
      <c r="CY65" s="199" t="s">
        <v>121</v>
      </c>
      <c r="CZ65" s="199" t="s">
        <v>502</v>
      </c>
      <c r="DA65" s="199" t="s">
        <v>503</v>
      </c>
      <c r="DB65" s="199" t="s">
        <v>121</v>
      </c>
      <c r="DC65" s="199"/>
      <c r="DD65" s="199" t="s">
        <v>125</v>
      </c>
      <c r="DE65" s="199"/>
      <c r="DF65" s="95" t="s">
        <v>125</v>
      </c>
      <c r="DG65" s="199"/>
      <c r="DH65" s="101"/>
      <c r="DI65" s="101"/>
      <c r="DJ65" s="101"/>
      <c r="DK65" s="101"/>
      <c r="DL65" s="101"/>
      <c r="DM65" s="148">
        <v>37</v>
      </c>
      <c r="DN65" s="148">
        <f t="shared" ref="DN65:DN81" si="55">+DK65-DM65</f>
        <v>-37</v>
      </c>
      <c r="DO65" s="148">
        <v>30</v>
      </c>
      <c r="DP65" s="101"/>
      <c r="DQ65" s="101"/>
      <c r="DR65" s="101"/>
      <c r="DS65" s="101"/>
    </row>
    <row r="66" s="23" customFormat="1" ht="117.95" customHeight="1" spans="1:123">
      <c r="A66" s="90">
        <f>+SUBTOTAL(3,G$6:$G66)</f>
        <v>59</v>
      </c>
      <c r="B66" s="94" t="str">
        <f t="shared" si="53"/>
        <v>手续未办结已开工</v>
      </c>
      <c r="C66" s="95" t="s">
        <v>199</v>
      </c>
      <c r="D66" s="95" t="s">
        <v>504</v>
      </c>
      <c r="E66" s="95">
        <v>8</v>
      </c>
      <c r="F66" s="96" t="s">
        <v>103</v>
      </c>
      <c r="G66" s="94" t="s">
        <v>316</v>
      </c>
      <c r="H66" s="94" t="s">
        <v>472</v>
      </c>
      <c r="I66" s="94"/>
      <c r="J66" s="110" t="s">
        <v>505</v>
      </c>
      <c r="K66" s="122" t="s">
        <v>506</v>
      </c>
      <c r="L66" s="90">
        <v>1</v>
      </c>
      <c r="M66" s="95" t="s">
        <v>107</v>
      </c>
      <c r="N66" s="94"/>
      <c r="O66" s="94" t="s">
        <v>109</v>
      </c>
      <c r="P66" s="94" t="s">
        <v>162</v>
      </c>
      <c r="Q66" s="99"/>
      <c r="R66" s="122"/>
      <c r="S66" s="101" t="s">
        <v>507</v>
      </c>
      <c r="T66" s="101"/>
      <c r="U66" s="122"/>
      <c r="V66" s="100" t="s">
        <v>145</v>
      </c>
      <c r="W66" s="101"/>
      <c r="X66" s="100" t="s">
        <v>279</v>
      </c>
      <c r="Y66" s="111" t="s">
        <v>280</v>
      </c>
      <c r="Z66" s="122"/>
      <c r="AA66" s="100" t="s">
        <v>181</v>
      </c>
      <c r="AB66" s="96" t="s">
        <v>182</v>
      </c>
      <c r="AC66" s="100" t="s">
        <v>281</v>
      </c>
      <c r="AD66" s="100" t="s">
        <v>118</v>
      </c>
      <c r="AE66" s="96"/>
      <c r="AF66" s="129" t="s">
        <v>134</v>
      </c>
      <c r="AG66" s="96" t="s">
        <v>53</v>
      </c>
      <c r="AH66" s="96" t="s">
        <v>120</v>
      </c>
      <c r="AI66" s="96"/>
      <c r="AJ66" s="148">
        <v>2.2</v>
      </c>
      <c r="AK66" s="148">
        <v>0</v>
      </c>
      <c r="AL66" s="149">
        <v>0</v>
      </c>
      <c r="AM66" s="148">
        <v>1.82</v>
      </c>
      <c r="AN66" s="148">
        <v>2.2</v>
      </c>
      <c r="AO66" s="98">
        <v>0</v>
      </c>
      <c r="AP66" s="98">
        <f t="shared" si="49"/>
        <v>0.82</v>
      </c>
      <c r="AQ66" s="98">
        <v>1.82</v>
      </c>
      <c r="AR66" s="125" t="s">
        <v>231</v>
      </c>
      <c r="AS66" s="117">
        <f t="shared" si="50"/>
        <v>0</v>
      </c>
      <c r="AT66" s="117"/>
      <c r="AU66" s="117"/>
      <c r="AV66" s="117"/>
      <c r="AW66" s="99"/>
      <c r="AX66" s="98"/>
      <c r="AY66" s="98"/>
      <c r="AZ66" s="148"/>
      <c r="BA66" s="148"/>
      <c r="BB66" s="148"/>
      <c r="BC66" s="148"/>
      <c r="BD66" s="175"/>
      <c r="BE66" s="197">
        <v>1</v>
      </c>
      <c r="BF66" s="198"/>
      <c r="BG66" s="194">
        <f t="shared" si="2"/>
        <v>1</v>
      </c>
      <c r="BH66" s="148">
        <v>1.82</v>
      </c>
      <c r="BI66" s="125" t="s">
        <v>121</v>
      </c>
      <c r="BJ66" s="117">
        <f t="shared" si="51"/>
        <v>1</v>
      </c>
      <c r="BK66" s="202"/>
      <c r="BL66" s="206"/>
      <c r="BM66" s="206"/>
      <c r="BN66" s="117">
        <v>1</v>
      </c>
      <c r="BO66" s="154" t="s">
        <v>508</v>
      </c>
      <c r="BP66" s="149">
        <v>0.5</v>
      </c>
      <c r="BQ66" s="228">
        <f t="shared" si="43"/>
        <v>0.274725274725275</v>
      </c>
      <c r="BR66" s="232" t="s">
        <v>509</v>
      </c>
      <c r="BS66" s="110"/>
      <c r="BT66" s="124" t="s">
        <v>510</v>
      </c>
      <c r="BU66" s="112" t="s">
        <v>511</v>
      </c>
      <c r="BV66" s="112"/>
      <c r="BW66" s="127">
        <f t="shared" ref="BW66:BW83" si="56">+COUNTIF(CB66:DD66,"否")</f>
        <v>2</v>
      </c>
      <c r="BX66" s="125" t="str">
        <f t="shared" si="54"/>
        <v>未办结</v>
      </c>
      <c r="BY66" s="297" t="s">
        <v>512</v>
      </c>
      <c r="BZ66" s="96" t="s">
        <v>513</v>
      </c>
      <c r="CA66" s="99"/>
      <c r="CB66" s="199" t="s">
        <v>121</v>
      </c>
      <c r="CC66" s="199"/>
      <c r="CD66" s="199"/>
      <c r="CE66" s="199" t="s">
        <v>121</v>
      </c>
      <c r="CF66" s="199"/>
      <c r="CG66" s="199"/>
      <c r="CH66" s="199" t="s">
        <v>125</v>
      </c>
      <c r="CI66" s="199"/>
      <c r="CJ66" s="199"/>
      <c r="CK66" s="199"/>
      <c r="CL66" s="199" t="s">
        <v>121</v>
      </c>
      <c r="CM66" s="199"/>
      <c r="CN66" s="199"/>
      <c r="CO66" s="199"/>
      <c r="CP66" s="199" t="s">
        <v>121</v>
      </c>
      <c r="CQ66" s="95" t="s">
        <v>514</v>
      </c>
      <c r="CR66" s="95" t="s">
        <v>233</v>
      </c>
      <c r="CS66" s="199" t="s">
        <v>121</v>
      </c>
      <c r="CT66" s="199"/>
      <c r="CU66" s="199" t="s">
        <v>515</v>
      </c>
      <c r="CV66" s="199" t="s">
        <v>121</v>
      </c>
      <c r="CW66" s="199" t="s">
        <v>121</v>
      </c>
      <c r="CX66" s="95"/>
      <c r="CY66" s="199" t="s">
        <v>231</v>
      </c>
      <c r="CZ66" s="199" t="s">
        <v>516</v>
      </c>
      <c r="DA66" s="199" t="s">
        <v>517</v>
      </c>
      <c r="DB66" s="199" t="s">
        <v>231</v>
      </c>
      <c r="DC66" s="95" t="s">
        <v>518</v>
      </c>
      <c r="DD66" s="95" t="s">
        <v>125</v>
      </c>
      <c r="DE66" s="95"/>
      <c r="DF66" s="95" t="s">
        <v>125</v>
      </c>
      <c r="DG66" s="95"/>
      <c r="DH66" s="101"/>
      <c r="DI66" s="101"/>
      <c r="DJ66" s="101"/>
      <c r="DK66" s="101"/>
      <c r="DL66" s="139"/>
      <c r="DM66" s="148">
        <v>1.82</v>
      </c>
      <c r="DN66" s="148">
        <f t="shared" si="55"/>
        <v>-1.82</v>
      </c>
      <c r="DO66" s="148">
        <v>1.82</v>
      </c>
      <c r="DP66" s="101"/>
      <c r="DQ66" s="101"/>
      <c r="DR66" s="100" t="s">
        <v>519</v>
      </c>
      <c r="DS66" s="101">
        <v>15532678139</v>
      </c>
    </row>
    <row r="67" s="22" customFormat="1" ht="156" customHeight="1" spans="1:123">
      <c r="A67" s="90">
        <f>+SUBTOTAL(3,G$6:$G67)</f>
        <v>60</v>
      </c>
      <c r="B67" s="94" t="str">
        <f t="shared" si="53"/>
        <v>手续未办结未开工</v>
      </c>
      <c r="C67" s="98" t="s">
        <v>492</v>
      </c>
      <c r="D67" s="98" t="s">
        <v>520</v>
      </c>
      <c r="E67" s="98">
        <v>2</v>
      </c>
      <c r="F67" s="96" t="s">
        <v>103</v>
      </c>
      <c r="G67" s="94" t="s">
        <v>316</v>
      </c>
      <c r="H67" s="94" t="s">
        <v>472</v>
      </c>
      <c r="I67" s="94"/>
      <c r="J67" s="112" t="s">
        <v>521</v>
      </c>
      <c r="K67" s="111" t="s">
        <v>522</v>
      </c>
      <c r="L67" s="90">
        <v>1</v>
      </c>
      <c r="M67" s="94" t="s">
        <v>107</v>
      </c>
      <c r="N67" s="94"/>
      <c r="O67" s="94" t="s">
        <v>109</v>
      </c>
      <c r="P67" s="94" t="s">
        <v>162</v>
      </c>
      <c r="Q67" s="99"/>
      <c r="R67" s="101"/>
      <c r="S67" s="122" t="s">
        <v>523</v>
      </c>
      <c r="T67" s="122"/>
      <c r="U67" s="100" t="s">
        <v>524</v>
      </c>
      <c r="V67" s="100" t="s">
        <v>525</v>
      </c>
      <c r="W67" s="96" t="s">
        <v>526</v>
      </c>
      <c r="X67" s="111" t="s">
        <v>279</v>
      </c>
      <c r="Y67" s="100" t="s">
        <v>280</v>
      </c>
      <c r="Z67" s="101"/>
      <c r="AA67" s="100" t="s">
        <v>181</v>
      </c>
      <c r="AB67" s="96" t="s">
        <v>182</v>
      </c>
      <c r="AC67" s="96" t="s">
        <v>281</v>
      </c>
      <c r="AD67" s="100" t="s">
        <v>118</v>
      </c>
      <c r="AE67" s="96"/>
      <c r="AF67" s="129" t="s">
        <v>134</v>
      </c>
      <c r="AG67" s="96" t="s">
        <v>53</v>
      </c>
      <c r="AH67" s="96" t="s">
        <v>120</v>
      </c>
      <c r="AI67" s="96">
        <v>1</v>
      </c>
      <c r="AJ67" s="148">
        <v>27.2</v>
      </c>
      <c r="AK67" s="148">
        <v>0</v>
      </c>
      <c r="AL67" s="149">
        <v>0</v>
      </c>
      <c r="AM67" s="148">
        <v>0.1</v>
      </c>
      <c r="AN67" s="148">
        <v>16.8</v>
      </c>
      <c r="AO67" s="98">
        <v>0</v>
      </c>
      <c r="AP67" s="98">
        <f t="shared" si="49"/>
        <v>-0.4</v>
      </c>
      <c r="AQ67" s="98"/>
      <c r="AR67" s="125" t="s">
        <v>231</v>
      </c>
      <c r="AS67" s="117">
        <f t="shared" si="50"/>
        <v>0</v>
      </c>
      <c r="AT67" s="149"/>
      <c r="AU67" s="149"/>
      <c r="AV67" s="149"/>
      <c r="AW67" s="99"/>
      <c r="AX67" s="98"/>
      <c r="AY67" s="98"/>
      <c r="AZ67" s="148">
        <v>0</v>
      </c>
      <c r="BA67" s="148">
        <v>0</v>
      </c>
      <c r="BB67" s="148">
        <v>0</v>
      </c>
      <c r="BC67" s="148">
        <v>0</v>
      </c>
      <c r="BD67" s="175"/>
      <c r="BE67" s="197">
        <v>0.5</v>
      </c>
      <c r="BF67" s="198"/>
      <c r="BG67" s="194">
        <f t="shared" si="2"/>
        <v>0.5</v>
      </c>
      <c r="BH67" s="148"/>
      <c r="BI67" s="125" t="s">
        <v>231</v>
      </c>
      <c r="BJ67" s="117">
        <f t="shared" si="51"/>
        <v>0</v>
      </c>
      <c r="BK67" s="202">
        <v>45078</v>
      </c>
      <c r="BL67" s="200"/>
      <c r="BM67" s="200"/>
      <c r="BN67" s="117"/>
      <c r="BO67" s="209">
        <v>45261</v>
      </c>
      <c r="BP67" s="149">
        <v>0.06</v>
      </c>
      <c r="BQ67" s="228">
        <f t="shared" si="43"/>
        <v>0.6</v>
      </c>
      <c r="BR67" s="232"/>
      <c r="BS67" s="110" t="s">
        <v>527</v>
      </c>
      <c r="BT67" s="112" t="s">
        <v>528</v>
      </c>
      <c r="BU67" s="118"/>
      <c r="BV67" s="112" t="s">
        <v>529</v>
      </c>
      <c r="BW67" s="127">
        <f t="shared" si="56"/>
        <v>3</v>
      </c>
      <c r="BX67" s="125" t="str">
        <f t="shared" si="54"/>
        <v>未办结</v>
      </c>
      <c r="BY67" s="297" t="s">
        <v>530</v>
      </c>
      <c r="BZ67" s="96" t="s">
        <v>513</v>
      </c>
      <c r="CA67" s="96" t="str">
        <f>+J67&amp;BZ67&amp;CC67&amp;CD67</f>
        <v>★达拉特经济开发区增量配电网绿色供电项目
达拉特经济开发区增量配电网绿色供电项目光伏电站及储能项目核准</v>
      </c>
      <c r="CB67" s="199" t="s">
        <v>121</v>
      </c>
      <c r="CC67" s="199"/>
      <c r="CD67" s="199"/>
      <c r="CE67" s="199" t="s">
        <v>121</v>
      </c>
      <c r="CF67" s="95"/>
      <c r="CG67" s="199"/>
      <c r="CH67" s="199" t="s">
        <v>125</v>
      </c>
      <c r="CI67" s="199"/>
      <c r="CJ67" s="199"/>
      <c r="CK67" s="199"/>
      <c r="CL67" s="199" t="s">
        <v>125</v>
      </c>
      <c r="CM67" s="199"/>
      <c r="CN67" s="199"/>
      <c r="CO67" s="199"/>
      <c r="CP67" s="199" t="s">
        <v>121</v>
      </c>
      <c r="CQ67" s="95" t="s">
        <v>531</v>
      </c>
      <c r="CR67" s="95" t="s">
        <v>233</v>
      </c>
      <c r="CS67" s="199" t="s">
        <v>121</v>
      </c>
      <c r="CT67" s="95" t="s">
        <v>531</v>
      </c>
      <c r="CU67" s="199" t="s">
        <v>515</v>
      </c>
      <c r="CV67" s="199" t="s">
        <v>121</v>
      </c>
      <c r="CW67" s="199" t="s">
        <v>231</v>
      </c>
      <c r="CX67" s="95" t="s">
        <v>531</v>
      </c>
      <c r="CY67" s="199" t="s">
        <v>231</v>
      </c>
      <c r="CZ67" s="199"/>
      <c r="DA67" s="95"/>
      <c r="DB67" s="199" t="s">
        <v>231</v>
      </c>
      <c r="DC67" s="95" t="s">
        <v>518</v>
      </c>
      <c r="DD67" s="199" t="s">
        <v>125</v>
      </c>
      <c r="DE67" s="199"/>
      <c r="DF67" s="199"/>
      <c r="DG67" s="199"/>
      <c r="DH67" s="101"/>
      <c r="DI67" s="101"/>
      <c r="DJ67" s="101"/>
      <c r="DK67" s="101"/>
      <c r="DL67" s="101"/>
      <c r="DM67" s="148">
        <v>11.3</v>
      </c>
      <c r="DN67" s="148">
        <f t="shared" si="55"/>
        <v>-11.3</v>
      </c>
      <c r="DO67" s="148">
        <v>11.3</v>
      </c>
      <c r="DP67" s="101"/>
      <c r="DQ67" s="101"/>
      <c r="DR67" s="100" t="s">
        <v>532</v>
      </c>
      <c r="DS67" s="101">
        <v>13488545688</v>
      </c>
    </row>
    <row r="68" s="23" customFormat="1" ht="95.1" customHeight="1" spans="1:123">
      <c r="A68" s="90">
        <f>+SUBTOTAL(3,G$6:$G68)</f>
        <v>61</v>
      </c>
      <c r="B68" s="94" t="s">
        <v>127</v>
      </c>
      <c r="C68" s="98"/>
      <c r="D68" s="98"/>
      <c r="E68" s="98"/>
      <c r="F68" s="99"/>
      <c r="G68" s="94" t="s">
        <v>316</v>
      </c>
      <c r="H68" s="94" t="s">
        <v>472</v>
      </c>
      <c r="I68" s="94"/>
      <c r="J68" s="110" t="s">
        <v>533</v>
      </c>
      <c r="K68" s="111" t="s">
        <v>534</v>
      </c>
      <c r="L68" s="90">
        <v>1</v>
      </c>
      <c r="M68" s="95" t="s">
        <v>107</v>
      </c>
      <c r="N68" s="90"/>
      <c r="O68" s="90"/>
      <c r="P68" s="90"/>
      <c r="Q68" s="99"/>
      <c r="R68" s="122"/>
      <c r="S68" s="122" t="s">
        <v>535</v>
      </c>
      <c r="T68" s="122"/>
      <c r="U68" s="111" t="s">
        <v>536</v>
      </c>
      <c r="V68" s="100" t="s">
        <v>525</v>
      </c>
      <c r="W68" s="100" t="s">
        <v>537</v>
      </c>
      <c r="X68" s="100" t="s">
        <v>279</v>
      </c>
      <c r="Y68" s="111" t="s">
        <v>280</v>
      </c>
      <c r="Z68" s="122"/>
      <c r="AA68" s="100" t="s">
        <v>181</v>
      </c>
      <c r="AB68" s="96" t="s">
        <v>182</v>
      </c>
      <c r="AC68" s="100" t="s">
        <v>281</v>
      </c>
      <c r="AD68" s="136" t="s">
        <v>133</v>
      </c>
      <c r="AE68" s="96"/>
      <c r="AF68" s="129" t="s">
        <v>134</v>
      </c>
      <c r="AG68" s="96" t="s">
        <v>53</v>
      </c>
      <c r="AH68" s="96" t="s">
        <v>120</v>
      </c>
      <c r="AI68" s="96"/>
      <c r="AJ68" s="148">
        <v>0.25</v>
      </c>
      <c r="AK68" s="148"/>
      <c r="AL68" s="149"/>
      <c r="AM68" s="148">
        <v>0.25</v>
      </c>
      <c r="AN68" s="148">
        <v>0.25</v>
      </c>
      <c r="AO68" s="98">
        <v>0</v>
      </c>
      <c r="AP68" s="98">
        <f t="shared" si="49"/>
        <v>0</v>
      </c>
      <c r="AQ68" s="98">
        <v>0.06</v>
      </c>
      <c r="AR68" s="125" t="s">
        <v>121</v>
      </c>
      <c r="AS68" s="117">
        <f t="shared" si="50"/>
        <v>1</v>
      </c>
      <c r="AT68" s="117"/>
      <c r="AU68" s="117">
        <v>202302</v>
      </c>
      <c r="AV68" s="99" t="s">
        <v>538</v>
      </c>
      <c r="AW68" s="99">
        <v>0</v>
      </c>
      <c r="AX68" s="98">
        <v>0.19</v>
      </c>
      <c r="AY68" s="98">
        <v>0.19</v>
      </c>
      <c r="AZ68" s="98">
        <v>0.19</v>
      </c>
      <c r="BA68" s="98">
        <v>0.19</v>
      </c>
      <c r="BB68" s="98">
        <v>0.19</v>
      </c>
      <c r="BC68" s="98">
        <v>0.19</v>
      </c>
      <c r="BD68" s="172">
        <v>0.19</v>
      </c>
      <c r="BE68" s="197">
        <f t="shared" ref="BE68:BE73" si="57">BH68-(BD68-BC68)</f>
        <v>0.06</v>
      </c>
      <c r="BF68" s="201"/>
      <c r="BG68" s="194">
        <f t="shared" si="2"/>
        <v>0.06</v>
      </c>
      <c r="BH68" s="98">
        <v>0.06</v>
      </c>
      <c r="BI68" s="125" t="s">
        <v>137</v>
      </c>
      <c r="BJ68" s="117">
        <f t="shared" si="51"/>
        <v>1</v>
      </c>
      <c r="BK68" s="199" t="s">
        <v>122</v>
      </c>
      <c r="BL68" s="206"/>
      <c r="BM68" s="206"/>
      <c r="BN68" s="117">
        <v>1</v>
      </c>
      <c r="BO68" s="209">
        <v>44958</v>
      </c>
      <c r="BP68" s="149">
        <f t="shared" ref="BP68:BP71" si="58">+BC68+BE68</f>
        <v>0.25</v>
      </c>
      <c r="BQ68" s="228">
        <f t="shared" si="43"/>
        <v>1</v>
      </c>
      <c r="BR68" s="232"/>
      <c r="BS68" s="121"/>
      <c r="BT68" s="291" t="s">
        <v>539</v>
      </c>
      <c r="BU68" s="112"/>
      <c r="BV68" s="112"/>
      <c r="BW68" s="127">
        <f t="shared" si="56"/>
        <v>0</v>
      </c>
      <c r="BX68" s="125" t="str">
        <f t="shared" si="54"/>
        <v>办结</v>
      </c>
      <c r="BY68" s="117"/>
      <c r="BZ68" s="96" t="s">
        <v>139</v>
      </c>
      <c r="CA68" s="99"/>
      <c r="CB68" s="199" t="s">
        <v>121</v>
      </c>
      <c r="CC68" s="199"/>
      <c r="CD68" s="199"/>
      <c r="CE68" s="95" t="s">
        <v>125</v>
      </c>
      <c r="CF68" s="95"/>
      <c r="CG68" s="95"/>
      <c r="CH68" s="199" t="s">
        <v>125</v>
      </c>
      <c r="CI68" s="199"/>
      <c r="CJ68" s="199"/>
      <c r="CK68" s="199"/>
      <c r="CL68" s="199" t="s">
        <v>121</v>
      </c>
      <c r="CM68" s="199"/>
      <c r="CN68" s="199"/>
      <c r="CO68" s="199"/>
      <c r="CP68" s="199" t="s">
        <v>125</v>
      </c>
      <c r="CQ68" s="199"/>
      <c r="CR68" s="199"/>
      <c r="CS68" s="199" t="s">
        <v>125</v>
      </c>
      <c r="CT68" s="199"/>
      <c r="CU68" s="199"/>
      <c r="CV68" s="199" t="s">
        <v>125</v>
      </c>
      <c r="CW68" s="199" t="s">
        <v>125</v>
      </c>
      <c r="CX68" s="95"/>
      <c r="CY68" s="199" t="s">
        <v>125</v>
      </c>
      <c r="CZ68" s="199"/>
      <c r="DA68" s="199"/>
      <c r="DB68" s="199" t="s">
        <v>125</v>
      </c>
      <c r="DC68" s="199"/>
      <c r="DD68" s="95" t="s">
        <v>125</v>
      </c>
      <c r="DE68" s="95"/>
      <c r="DF68" s="95" t="s">
        <v>125</v>
      </c>
      <c r="DG68" s="95"/>
      <c r="DH68" s="101"/>
      <c r="DI68" s="101"/>
      <c r="DJ68" s="101"/>
      <c r="DK68" s="101"/>
      <c r="DL68" s="139"/>
      <c r="DM68" s="148">
        <v>0.25</v>
      </c>
      <c r="DN68" s="148">
        <f t="shared" si="55"/>
        <v>-0.25</v>
      </c>
      <c r="DO68" s="148">
        <v>0.25</v>
      </c>
      <c r="DP68" s="101"/>
      <c r="DQ68" s="101"/>
      <c r="DR68" s="101"/>
      <c r="DS68" s="101"/>
    </row>
    <row r="69" s="23" customFormat="1" ht="95.1" customHeight="1" spans="1:123">
      <c r="A69" s="90">
        <f>+SUBTOTAL(3,G$6:$G69)</f>
        <v>62</v>
      </c>
      <c r="B69" s="94" t="s">
        <v>127</v>
      </c>
      <c r="C69" s="98"/>
      <c r="D69" s="98"/>
      <c r="E69" s="98"/>
      <c r="F69" s="99"/>
      <c r="G69" s="94" t="s">
        <v>316</v>
      </c>
      <c r="H69" s="94" t="s">
        <v>472</v>
      </c>
      <c r="I69" s="94"/>
      <c r="J69" s="110" t="s">
        <v>540</v>
      </c>
      <c r="K69" s="111" t="s">
        <v>541</v>
      </c>
      <c r="L69" s="90">
        <v>1</v>
      </c>
      <c r="M69" s="95" t="s">
        <v>107</v>
      </c>
      <c r="N69" s="90"/>
      <c r="O69" s="90"/>
      <c r="P69" s="90"/>
      <c r="Q69" s="99"/>
      <c r="R69" s="122"/>
      <c r="S69" s="101" t="s">
        <v>542</v>
      </c>
      <c r="T69" s="101"/>
      <c r="U69" s="111" t="s">
        <v>543</v>
      </c>
      <c r="V69" s="100" t="s">
        <v>525</v>
      </c>
      <c r="W69" s="100" t="s">
        <v>544</v>
      </c>
      <c r="X69" s="100" t="s">
        <v>279</v>
      </c>
      <c r="Y69" s="111" t="s">
        <v>280</v>
      </c>
      <c r="Z69" s="122"/>
      <c r="AA69" s="100" t="s">
        <v>181</v>
      </c>
      <c r="AB69" s="96" t="s">
        <v>182</v>
      </c>
      <c r="AC69" s="100" t="s">
        <v>281</v>
      </c>
      <c r="AD69" s="136" t="s">
        <v>133</v>
      </c>
      <c r="AE69" s="96"/>
      <c r="AF69" s="129" t="s">
        <v>134</v>
      </c>
      <c r="AG69" s="96" t="s">
        <v>53</v>
      </c>
      <c r="AH69" s="96" t="s">
        <v>120</v>
      </c>
      <c r="AI69" s="96"/>
      <c r="AJ69" s="148">
        <v>0.26</v>
      </c>
      <c r="AK69" s="148"/>
      <c r="AL69" s="149"/>
      <c r="AM69" s="148">
        <v>0.26</v>
      </c>
      <c r="AN69" s="148">
        <v>0.26</v>
      </c>
      <c r="AO69" s="98">
        <v>0</v>
      </c>
      <c r="AP69" s="98">
        <f>+AM69-BC69-BE70</f>
        <v>-0.059</v>
      </c>
      <c r="AQ69" s="98">
        <v>0.0832</v>
      </c>
      <c r="AR69" s="125" t="s">
        <v>121</v>
      </c>
      <c r="AS69" s="117">
        <f t="shared" si="50"/>
        <v>1</v>
      </c>
      <c r="AT69" s="117"/>
      <c r="AU69" s="117">
        <v>202302</v>
      </c>
      <c r="AV69" s="154" t="s">
        <v>545</v>
      </c>
      <c r="AW69" s="99">
        <v>0.0812</v>
      </c>
      <c r="AX69" s="98">
        <v>0.0814</v>
      </c>
      <c r="AY69" s="98">
        <v>0.0814</v>
      </c>
      <c r="AZ69" s="98">
        <v>0.1749</v>
      </c>
      <c r="BA69" s="98">
        <v>0.1763</v>
      </c>
      <c r="BB69" s="98">
        <v>0.1768</v>
      </c>
      <c r="BC69" s="98">
        <v>0.1768</v>
      </c>
      <c r="BD69" s="172">
        <v>0.1768</v>
      </c>
      <c r="BE69" s="197">
        <f t="shared" si="57"/>
        <v>0.0832</v>
      </c>
      <c r="BF69" s="290"/>
      <c r="BG69" s="194">
        <f t="shared" ref="BG69:BG132" si="59">BE69-BF69</f>
        <v>0.0832</v>
      </c>
      <c r="BH69" s="98">
        <v>0.0832</v>
      </c>
      <c r="BI69" s="125" t="s">
        <v>137</v>
      </c>
      <c r="BJ69" s="117">
        <f t="shared" si="51"/>
        <v>1</v>
      </c>
      <c r="BK69" s="199" t="s">
        <v>122</v>
      </c>
      <c r="BL69" s="206"/>
      <c r="BM69" s="206"/>
      <c r="BN69" s="117">
        <v>1</v>
      </c>
      <c r="BO69" s="209">
        <v>44986</v>
      </c>
      <c r="BP69" s="149">
        <f t="shared" si="58"/>
        <v>0.26</v>
      </c>
      <c r="BQ69" s="228">
        <f t="shared" si="43"/>
        <v>1</v>
      </c>
      <c r="BR69" s="232"/>
      <c r="BS69" s="121"/>
      <c r="BT69" s="291" t="s">
        <v>546</v>
      </c>
      <c r="BU69" s="112"/>
      <c r="BV69" s="112"/>
      <c r="BW69" s="127">
        <f t="shared" si="56"/>
        <v>0</v>
      </c>
      <c r="BX69" s="125" t="str">
        <f t="shared" si="54"/>
        <v>办结</v>
      </c>
      <c r="BY69" s="117"/>
      <c r="BZ69" s="96" t="s">
        <v>139</v>
      </c>
      <c r="CA69" s="99"/>
      <c r="CB69" s="199" t="s">
        <v>121</v>
      </c>
      <c r="CC69" s="199"/>
      <c r="CD69" s="199"/>
      <c r="CE69" s="95" t="s">
        <v>125</v>
      </c>
      <c r="CF69" s="95"/>
      <c r="CG69" s="95"/>
      <c r="CH69" s="199" t="s">
        <v>125</v>
      </c>
      <c r="CI69" s="199"/>
      <c r="CJ69" s="199"/>
      <c r="CK69" s="199"/>
      <c r="CL69" s="199" t="s">
        <v>121</v>
      </c>
      <c r="CM69" s="199"/>
      <c r="CN69" s="199"/>
      <c r="CO69" s="199"/>
      <c r="CP69" s="199" t="s">
        <v>125</v>
      </c>
      <c r="CQ69" s="199"/>
      <c r="CR69" s="199"/>
      <c r="CS69" s="199" t="s">
        <v>125</v>
      </c>
      <c r="CT69" s="199"/>
      <c r="CU69" s="199"/>
      <c r="CV69" s="199" t="s">
        <v>125</v>
      </c>
      <c r="CW69" s="199" t="s">
        <v>125</v>
      </c>
      <c r="CX69" s="95"/>
      <c r="CY69" s="199" t="s">
        <v>125</v>
      </c>
      <c r="CZ69" s="199"/>
      <c r="DA69" s="199"/>
      <c r="DB69" s="199" t="s">
        <v>547</v>
      </c>
      <c r="DC69" s="199"/>
      <c r="DD69" s="95" t="s">
        <v>125</v>
      </c>
      <c r="DE69" s="95"/>
      <c r="DF69" s="95" t="s">
        <v>125</v>
      </c>
      <c r="DG69" s="95"/>
      <c r="DH69" s="101"/>
      <c r="DI69" s="101"/>
      <c r="DJ69" s="101"/>
      <c r="DK69" s="101"/>
      <c r="DL69" s="139"/>
      <c r="DM69" s="148">
        <v>0.26</v>
      </c>
      <c r="DN69" s="148">
        <f t="shared" si="55"/>
        <v>-0.26</v>
      </c>
      <c r="DO69" s="148">
        <v>0.26</v>
      </c>
      <c r="DP69" s="101"/>
      <c r="DQ69" s="101"/>
      <c r="DR69" s="101"/>
      <c r="DS69" s="101"/>
    </row>
    <row r="70" s="23" customFormat="1" ht="95.1" customHeight="1" spans="1:123">
      <c r="A70" s="90">
        <f>+SUBTOTAL(3,G$6:$G70)</f>
        <v>63</v>
      </c>
      <c r="B70" s="94" t="s">
        <v>127</v>
      </c>
      <c r="C70" s="98"/>
      <c r="D70" s="98"/>
      <c r="E70" s="98"/>
      <c r="F70" s="99"/>
      <c r="G70" s="94" t="s">
        <v>316</v>
      </c>
      <c r="H70" s="94" t="s">
        <v>472</v>
      </c>
      <c r="I70" s="94"/>
      <c r="J70" s="110" t="s">
        <v>548</v>
      </c>
      <c r="K70" s="111" t="s">
        <v>549</v>
      </c>
      <c r="L70" s="90">
        <v>1</v>
      </c>
      <c r="M70" s="95" t="s">
        <v>107</v>
      </c>
      <c r="N70" s="90"/>
      <c r="O70" s="90"/>
      <c r="P70" s="90"/>
      <c r="Q70" s="99"/>
      <c r="R70" s="122"/>
      <c r="S70" s="101" t="s">
        <v>550</v>
      </c>
      <c r="T70" s="101"/>
      <c r="U70" s="111" t="s">
        <v>543</v>
      </c>
      <c r="V70" s="100" t="s">
        <v>525</v>
      </c>
      <c r="W70" s="100" t="s">
        <v>551</v>
      </c>
      <c r="X70" s="100" t="s">
        <v>279</v>
      </c>
      <c r="Y70" s="111" t="s">
        <v>280</v>
      </c>
      <c r="Z70" s="122"/>
      <c r="AA70" s="100" t="s">
        <v>181</v>
      </c>
      <c r="AB70" s="96" t="s">
        <v>182</v>
      </c>
      <c r="AC70" s="100" t="s">
        <v>281</v>
      </c>
      <c r="AD70" s="136" t="s">
        <v>133</v>
      </c>
      <c r="AE70" s="96"/>
      <c r="AF70" s="129" t="s">
        <v>134</v>
      </c>
      <c r="AG70" s="96" t="s">
        <v>53</v>
      </c>
      <c r="AH70" s="96" t="s">
        <v>120</v>
      </c>
      <c r="AI70" s="96"/>
      <c r="AJ70" s="148">
        <v>0.2776</v>
      </c>
      <c r="AK70" s="148"/>
      <c r="AL70" s="149">
        <v>0</v>
      </c>
      <c r="AM70" s="148">
        <v>0.2776</v>
      </c>
      <c r="AN70" s="148">
        <v>0.2776</v>
      </c>
      <c r="AO70" s="98">
        <v>0</v>
      </c>
      <c r="AP70" s="98"/>
      <c r="AQ70" s="98">
        <v>0.1576</v>
      </c>
      <c r="AR70" s="125" t="s">
        <v>121</v>
      </c>
      <c r="AS70" s="117">
        <f t="shared" si="50"/>
        <v>1</v>
      </c>
      <c r="AT70" s="117"/>
      <c r="AU70" s="154">
        <v>202305</v>
      </c>
      <c r="AV70" s="278" t="s">
        <v>552</v>
      </c>
      <c r="AW70" s="285"/>
      <c r="AX70" s="98"/>
      <c r="AY70" s="98"/>
      <c r="AZ70" s="98">
        <v>0</v>
      </c>
      <c r="BA70" s="98">
        <v>0</v>
      </c>
      <c r="BB70" s="98">
        <v>0</v>
      </c>
      <c r="BC70" s="98">
        <v>0.12</v>
      </c>
      <c r="BD70" s="172">
        <v>0.1354</v>
      </c>
      <c r="BE70" s="197">
        <f t="shared" si="57"/>
        <v>0.1422</v>
      </c>
      <c r="BF70" s="201">
        <v>0.036</v>
      </c>
      <c r="BG70" s="194">
        <f t="shared" si="59"/>
        <v>0.1062</v>
      </c>
      <c r="BH70" s="98">
        <v>0.1576</v>
      </c>
      <c r="BI70" s="125" t="s">
        <v>137</v>
      </c>
      <c r="BJ70" s="117">
        <f t="shared" si="51"/>
        <v>1</v>
      </c>
      <c r="BK70" s="199" t="s">
        <v>137</v>
      </c>
      <c r="BL70" s="206"/>
      <c r="BM70" s="206"/>
      <c r="BN70" s="117">
        <v>1</v>
      </c>
      <c r="BO70" s="209">
        <v>45078</v>
      </c>
      <c r="BP70" s="149">
        <f t="shared" si="58"/>
        <v>0.2622</v>
      </c>
      <c r="BQ70" s="228">
        <f t="shared" si="43"/>
        <v>0.944524495677233</v>
      </c>
      <c r="BR70" s="232"/>
      <c r="BS70" s="122"/>
      <c r="BT70" s="291" t="s">
        <v>553</v>
      </c>
      <c r="BU70" s="124"/>
      <c r="BV70" s="112"/>
      <c r="BW70" s="127">
        <f t="shared" si="56"/>
        <v>0</v>
      </c>
      <c r="BX70" s="125" t="str">
        <f t="shared" si="54"/>
        <v>办结</v>
      </c>
      <c r="BY70" s="117"/>
      <c r="BZ70" s="96" t="s">
        <v>139</v>
      </c>
      <c r="CA70" s="99"/>
      <c r="CB70" s="199" t="s">
        <v>121</v>
      </c>
      <c r="CC70" s="199"/>
      <c r="CD70" s="199"/>
      <c r="CE70" s="95" t="s">
        <v>125</v>
      </c>
      <c r="CF70" s="95"/>
      <c r="CG70" s="95"/>
      <c r="CH70" s="199" t="s">
        <v>125</v>
      </c>
      <c r="CI70" s="199"/>
      <c r="CJ70" s="199"/>
      <c r="CK70" s="199"/>
      <c r="CL70" s="199" t="s">
        <v>121</v>
      </c>
      <c r="CM70" s="199"/>
      <c r="CN70" s="199"/>
      <c r="CO70" s="199"/>
      <c r="CP70" s="199" t="s">
        <v>125</v>
      </c>
      <c r="CQ70" s="199"/>
      <c r="CR70" s="199"/>
      <c r="CS70" s="199" t="s">
        <v>125</v>
      </c>
      <c r="CT70" s="199"/>
      <c r="CU70" s="199"/>
      <c r="CV70" s="199" t="s">
        <v>125</v>
      </c>
      <c r="CW70" s="199" t="s">
        <v>125</v>
      </c>
      <c r="CX70" s="95"/>
      <c r="CY70" s="199" t="s">
        <v>125</v>
      </c>
      <c r="CZ70" s="199"/>
      <c r="DA70" s="199"/>
      <c r="DB70" s="199" t="s">
        <v>547</v>
      </c>
      <c r="DC70" s="199"/>
      <c r="DD70" s="95" t="s">
        <v>125</v>
      </c>
      <c r="DE70" s="95"/>
      <c r="DF70" s="95" t="s">
        <v>125</v>
      </c>
      <c r="DG70" s="95"/>
      <c r="DH70" s="101"/>
      <c r="DI70" s="101"/>
      <c r="DJ70" s="101"/>
      <c r="DK70" s="101"/>
      <c r="DL70" s="139"/>
      <c r="DM70" s="148">
        <v>0.2776</v>
      </c>
      <c r="DN70" s="148">
        <f t="shared" si="55"/>
        <v>-0.2776</v>
      </c>
      <c r="DO70" s="148">
        <v>0.2776</v>
      </c>
      <c r="DP70" s="101"/>
      <c r="DQ70" s="101"/>
      <c r="DR70" s="101"/>
      <c r="DS70" s="101"/>
    </row>
    <row r="71" s="23" customFormat="1" ht="95.1" customHeight="1" spans="1:123">
      <c r="A71" s="90">
        <f>+SUBTOTAL(3,G$6:$G71)</f>
        <v>64</v>
      </c>
      <c r="B71" s="94" t="s">
        <v>127</v>
      </c>
      <c r="C71" s="95"/>
      <c r="D71" s="95"/>
      <c r="E71" s="95"/>
      <c r="F71" s="99"/>
      <c r="G71" s="94" t="s">
        <v>316</v>
      </c>
      <c r="H71" s="94" t="s">
        <v>472</v>
      </c>
      <c r="I71" s="94"/>
      <c r="J71" s="110" t="s">
        <v>554</v>
      </c>
      <c r="K71" s="111" t="s">
        <v>555</v>
      </c>
      <c r="L71" s="90">
        <v>1</v>
      </c>
      <c r="M71" s="95" t="s">
        <v>107</v>
      </c>
      <c r="N71" s="90"/>
      <c r="O71" s="90"/>
      <c r="P71" s="90"/>
      <c r="Q71" s="99"/>
      <c r="R71" s="122"/>
      <c r="S71" s="101" t="s">
        <v>556</v>
      </c>
      <c r="T71" s="101"/>
      <c r="U71" s="111" t="s">
        <v>557</v>
      </c>
      <c r="V71" s="100" t="s">
        <v>166</v>
      </c>
      <c r="W71" s="100" t="s">
        <v>558</v>
      </c>
      <c r="X71" s="100" t="s">
        <v>279</v>
      </c>
      <c r="Y71" s="111" t="s">
        <v>280</v>
      </c>
      <c r="Z71" s="122"/>
      <c r="AA71" s="100" t="s">
        <v>181</v>
      </c>
      <c r="AB71" s="96" t="s">
        <v>182</v>
      </c>
      <c r="AC71" s="100" t="s">
        <v>281</v>
      </c>
      <c r="AD71" s="136" t="s">
        <v>133</v>
      </c>
      <c r="AE71" s="96"/>
      <c r="AF71" s="129" t="s">
        <v>134</v>
      </c>
      <c r="AG71" s="96" t="s">
        <v>53</v>
      </c>
      <c r="AH71" s="96" t="s">
        <v>120</v>
      </c>
      <c r="AI71" s="96"/>
      <c r="AJ71" s="148">
        <v>0.39</v>
      </c>
      <c r="AK71" s="148">
        <v>0</v>
      </c>
      <c r="AL71" s="149">
        <v>0</v>
      </c>
      <c r="AM71" s="148">
        <v>0.39</v>
      </c>
      <c r="AN71" s="148">
        <v>0.39</v>
      </c>
      <c r="AO71" s="98">
        <v>0</v>
      </c>
      <c r="AP71" s="98">
        <f t="shared" ref="AP71:AP83" si="60">+AM71-BC71-BE71</f>
        <v>0.0111</v>
      </c>
      <c r="AQ71" s="98"/>
      <c r="AR71" s="125" t="s">
        <v>121</v>
      </c>
      <c r="AS71" s="117">
        <f t="shared" si="50"/>
        <v>1</v>
      </c>
      <c r="AT71" s="117"/>
      <c r="AU71" s="117">
        <v>202304</v>
      </c>
      <c r="AV71" s="154" t="s">
        <v>559</v>
      </c>
      <c r="AW71" s="99"/>
      <c r="AX71" s="98">
        <v>0</v>
      </c>
      <c r="AY71" s="98">
        <v>0</v>
      </c>
      <c r="AZ71" s="98">
        <v>0.0692</v>
      </c>
      <c r="BA71" s="98">
        <v>0.2813</v>
      </c>
      <c r="BB71" s="98">
        <v>0.3789</v>
      </c>
      <c r="BC71" s="98">
        <v>0.3789</v>
      </c>
      <c r="BD71" s="172">
        <v>0.3789</v>
      </c>
      <c r="BE71" s="197">
        <f t="shared" si="57"/>
        <v>0</v>
      </c>
      <c r="BF71" s="201"/>
      <c r="BG71" s="194">
        <f t="shared" si="59"/>
        <v>0</v>
      </c>
      <c r="BH71" s="98"/>
      <c r="BI71" s="125" t="s">
        <v>137</v>
      </c>
      <c r="BJ71" s="117">
        <f t="shared" si="51"/>
        <v>1</v>
      </c>
      <c r="BK71" s="199" t="s">
        <v>137</v>
      </c>
      <c r="BL71" s="206"/>
      <c r="BM71" s="206"/>
      <c r="BN71" s="117">
        <v>1</v>
      </c>
      <c r="BO71" s="209" t="s">
        <v>560</v>
      </c>
      <c r="BP71" s="149">
        <f t="shared" si="58"/>
        <v>0.3789</v>
      </c>
      <c r="BQ71" s="228">
        <f t="shared" si="43"/>
        <v>0.971538461538462</v>
      </c>
      <c r="BR71" s="232"/>
      <c r="BS71" s="121"/>
      <c r="BT71" s="291" t="s">
        <v>553</v>
      </c>
      <c r="BU71" s="112"/>
      <c r="BV71" s="112"/>
      <c r="BW71" s="127">
        <f t="shared" si="56"/>
        <v>0</v>
      </c>
      <c r="BX71" s="125" t="str">
        <f t="shared" si="54"/>
        <v>办结</v>
      </c>
      <c r="BY71" s="117"/>
      <c r="BZ71" s="96" t="s">
        <v>139</v>
      </c>
      <c r="CA71" s="99"/>
      <c r="CB71" s="199" t="s">
        <v>121</v>
      </c>
      <c r="CC71" s="199"/>
      <c r="CD71" s="199"/>
      <c r="CE71" s="95" t="s">
        <v>125</v>
      </c>
      <c r="CF71" s="95"/>
      <c r="CG71" s="95"/>
      <c r="CH71" s="199" t="s">
        <v>125</v>
      </c>
      <c r="CI71" s="199"/>
      <c r="CJ71" s="199"/>
      <c r="CK71" s="199"/>
      <c r="CL71" s="199" t="s">
        <v>121</v>
      </c>
      <c r="CM71" s="199"/>
      <c r="CN71" s="199"/>
      <c r="CO71" s="199"/>
      <c r="CP71" s="199" t="s">
        <v>125</v>
      </c>
      <c r="CQ71" s="199"/>
      <c r="CR71" s="199"/>
      <c r="CS71" s="199" t="s">
        <v>125</v>
      </c>
      <c r="CT71" s="199"/>
      <c r="CU71" s="199"/>
      <c r="CV71" s="199" t="s">
        <v>125</v>
      </c>
      <c r="CW71" s="199" t="s">
        <v>125</v>
      </c>
      <c r="CX71" s="95"/>
      <c r="CY71" s="199" t="s">
        <v>125</v>
      </c>
      <c r="CZ71" s="199"/>
      <c r="DA71" s="199"/>
      <c r="DB71" s="199" t="s">
        <v>125</v>
      </c>
      <c r="DC71" s="199"/>
      <c r="DD71" s="95" t="s">
        <v>125</v>
      </c>
      <c r="DE71" s="95"/>
      <c r="DF71" s="95" t="s">
        <v>125</v>
      </c>
      <c r="DG71" s="95"/>
      <c r="DH71" s="101"/>
      <c r="DI71" s="101"/>
      <c r="DJ71" s="101"/>
      <c r="DK71" s="101"/>
      <c r="DL71" s="139"/>
      <c r="DM71" s="148">
        <v>0.39</v>
      </c>
      <c r="DN71" s="148">
        <f t="shared" si="55"/>
        <v>-0.39</v>
      </c>
      <c r="DO71" s="148">
        <v>0.39</v>
      </c>
      <c r="DP71" s="101"/>
      <c r="DQ71" s="101"/>
      <c r="DR71" s="101"/>
      <c r="DS71" s="101"/>
    </row>
    <row r="72" s="23" customFormat="1" ht="92.1" customHeight="1" spans="1:123">
      <c r="A72" s="90">
        <f>+SUBTOTAL(3,G$6:$G72)</f>
        <v>65</v>
      </c>
      <c r="B72" s="94" t="str">
        <f t="shared" ref="B72:B82" si="61">_xlfn.IFS(AND(BI72="否",BX72="办结"),"手续已办结未开工",AND(BI72="是",BX72="未办结"),"手续未办结已开工",AND(BI72="否",BX72="未办结"),"手续未办结未开工",AND(BI72="是",BX72="办结"),"手续已办结已开工")</f>
        <v>手续已办结已开工</v>
      </c>
      <c r="C72" s="98"/>
      <c r="D72" s="98"/>
      <c r="E72" s="98"/>
      <c r="F72" s="96"/>
      <c r="G72" s="94" t="s">
        <v>316</v>
      </c>
      <c r="H72" s="94" t="s">
        <v>472</v>
      </c>
      <c r="I72" s="94"/>
      <c r="J72" s="110" t="s">
        <v>561</v>
      </c>
      <c r="K72" s="111" t="s">
        <v>562</v>
      </c>
      <c r="L72" s="90">
        <v>1</v>
      </c>
      <c r="M72" s="95" t="s">
        <v>107</v>
      </c>
      <c r="N72" s="94"/>
      <c r="O72" s="94"/>
      <c r="P72" s="94"/>
      <c r="Q72" s="99"/>
      <c r="R72" s="121"/>
      <c r="S72" s="101"/>
      <c r="T72" s="101"/>
      <c r="U72" s="111" t="s">
        <v>563</v>
      </c>
      <c r="V72" s="100" t="s">
        <v>525</v>
      </c>
      <c r="W72" s="96" t="s">
        <v>564</v>
      </c>
      <c r="X72" s="100" t="s">
        <v>279</v>
      </c>
      <c r="Y72" s="111" t="s">
        <v>280</v>
      </c>
      <c r="Z72" s="122"/>
      <c r="AA72" s="100" t="s">
        <v>181</v>
      </c>
      <c r="AB72" s="96" t="s">
        <v>182</v>
      </c>
      <c r="AC72" s="100" t="s">
        <v>281</v>
      </c>
      <c r="AD72" s="100" t="s">
        <v>133</v>
      </c>
      <c r="AE72" s="96"/>
      <c r="AF72" s="129" t="s">
        <v>134</v>
      </c>
      <c r="AG72" s="96" t="s">
        <v>53</v>
      </c>
      <c r="AH72" s="96" t="s">
        <v>120</v>
      </c>
      <c r="AI72" s="96"/>
      <c r="AJ72" s="148">
        <v>0.396</v>
      </c>
      <c r="AK72" s="148">
        <v>0</v>
      </c>
      <c r="AL72" s="149">
        <v>0</v>
      </c>
      <c r="AM72" s="148">
        <v>0.396</v>
      </c>
      <c r="AN72" s="148">
        <v>0.396</v>
      </c>
      <c r="AO72" s="98">
        <v>0</v>
      </c>
      <c r="AP72" s="98">
        <f t="shared" si="60"/>
        <v>0</v>
      </c>
      <c r="AQ72" s="98">
        <v>0.396</v>
      </c>
      <c r="AR72" s="125" t="s">
        <v>121</v>
      </c>
      <c r="AS72" s="117">
        <f t="shared" si="50"/>
        <v>1</v>
      </c>
      <c r="AT72" s="117"/>
      <c r="AU72" s="117">
        <v>202307</v>
      </c>
      <c r="AV72" s="117">
        <v>7.61064025150621e+17</v>
      </c>
      <c r="AW72" s="99"/>
      <c r="AX72" s="98"/>
      <c r="AY72" s="98"/>
      <c r="AZ72" s="148"/>
      <c r="BA72" s="148"/>
      <c r="BB72" s="98"/>
      <c r="BC72" s="98"/>
      <c r="BD72" s="172"/>
      <c r="BE72" s="197">
        <f t="shared" si="57"/>
        <v>0.396</v>
      </c>
      <c r="BF72" s="198"/>
      <c r="BG72" s="194">
        <f t="shared" si="59"/>
        <v>0.396</v>
      </c>
      <c r="BH72" s="148">
        <v>0.396</v>
      </c>
      <c r="BI72" s="125" t="s">
        <v>121</v>
      </c>
      <c r="BJ72" s="117">
        <f t="shared" si="51"/>
        <v>1</v>
      </c>
      <c r="BK72" s="202">
        <v>45047</v>
      </c>
      <c r="BL72" s="206"/>
      <c r="BM72" s="206"/>
      <c r="BN72" s="117">
        <v>1</v>
      </c>
      <c r="BO72" s="117" t="s">
        <v>565</v>
      </c>
      <c r="BP72" s="149">
        <v>0.4</v>
      </c>
      <c r="BQ72" s="228">
        <f t="shared" si="43"/>
        <v>1.01010101010101</v>
      </c>
      <c r="BR72" s="232"/>
      <c r="BS72" s="232" t="s">
        <v>566</v>
      </c>
      <c r="BT72" s="292" t="s">
        <v>567</v>
      </c>
      <c r="BU72" s="262"/>
      <c r="BV72" s="112"/>
      <c r="BW72" s="127">
        <f t="shared" si="56"/>
        <v>0</v>
      </c>
      <c r="BX72" s="125" t="str">
        <f t="shared" si="54"/>
        <v>办结</v>
      </c>
      <c r="BY72" s="117"/>
      <c r="BZ72" s="159" t="s">
        <v>139</v>
      </c>
      <c r="CA72" s="117"/>
      <c r="CB72" s="199" t="s">
        <v>121</v>
      </c>
      <c r="CC72" s="199"/>
      <c r="CD72" s="199"/>
      <c r="CE72" s="95" t="s">
        <v>125</v>
      </c>
      <c r="CF72" s="95"/>
      <c r="CG72" s="95"/>
      <c r="CH72" s="199" t="s">
        <v>121</v>
      </c>
      <c r="CI72" s="199"/>
      <c r="CJ72" s="199"/>
      <c r="CK72" s="199"/>
      <c r="CL72" s="199" t="s">
        <v>121</v>
      </c>
      <c r="CM72" s="199"/>
      <c r="CN72" s="199"/>
      <c r="CO72" s="199"/>
      <c r="CP72" s="95" t="s">
        <v>125</v>
      </c>
      <c r="CQ72" s="95"/>
      <c r="CR72" s="95"/>
      <c r="CS72" s="95" t="s">
        <v>125</v>
      </c>
      <c r="CT72" s="95"/>
      <c r="CU72" s="95"/>
      <c r="CV72" s="95" t="s">
        <v>125</v>
      </c>
      <c r="CW72" s="95" t="s">
        <v>125</v>
      </c>
      <c r="CX72" s="125"/>
      <c r="CY72" s="95" t="s">
        <v>125</v>
      </c>
      <c r="CZ72" s="95"/>
      <c r="DA72" s="95"/>
      <c r="DB72" s="95" t="s">
        <v>125</v>
      </c>
      <c r="DC72" s="95"/>
      <c r="DD72" s="95" t="s">
        <v>125</v>
      </c>
      <c r="DE72" s="95"/>
      <c r="DF72" s="95" t="s">
        <v>125</v>
      </c>
      <c r="DG72" s="95"/>
      <c r="DH72" s="101"/>
      <c r="DI72" s="101"/>
      <c r="DJ72" s="101"/>
      <c r="DK72" s="101"/>
      <c r="DL72" s="139"/>
      <c r="DM72" s="148">
        <v>0.32</v>
      </c>
      <c r="DN72" s="148">
        <f t="shared" si="55"/>
        <v>-0.32</v>
      </c>
      <c r="DO72" s="148">
        <v>0.396</v>
      </c>
      <c r="DP72" s="101"/>
      <c r="DQ72" s="101"/>
      <c r="DR72" s="100" t="s">
        <v>568</v>
      </c>
      <c r="DS72" s="101"/>
    </row>
    <row r="73" s="23" customFormat="1" ht="135.95" customHeight="1" spans="1:123">
      <c r="A73" s="90">
        <f>+SUBTOTAL(3,G$6:$G73)</f>
        <v>66</v>
      </c>
      <c r="B73" s="94" t="str">
        <f t="shared" si="61"/>
        <v>手续已办结已开工</v>
      </c>
      <c r="C73" s="98"/>
      <c r="D73" s="98"/>
      <c r="E73" s="98"/>
      <c r="F73" s="96"/>
      <c r="G73" s="94" t="s">
        <v>316</v>
      </c>
      <c r="H73" s="94" t="s">
        <v>472</v>
      </c>
      <c r="I73" s="94"/>
      <c r="J73" s="110" t="s">
        <v>569</v>
      </c>
      <c r="K73" s="111" t="s">
        <v>570</v>
      </c>
      <c r="L73" s="90">
        <v>1</v>
      </c>
      <c r="M73" s="95" t="s">
        <v>107</v>
      </c>
      <c r="N73" s="90"/>
      <c r="O73" s="90"/>
      <c r="P73" s="90"/>
      <c r="Q73" s="99"/>
      <c r="R73" s="121"/>
      <c r="S73" s="101"/>
      <c r="T73" s="101"/>
      <c r="U73" s="111" t="s">
        <v>563</v>
      </c>
      <c r="V73" s="100" t="s">
        <v>525</v>
      </c>
      <c r="W73" s="96" t="s">
        <v>564</v>
      </c>
      <c r="X73" s="100" t="s">
        <v>279</v>
      </c>
      <c r="Y73" s="111" t="s">
        <v>280</v>
      </c>
      <c r="Z73" s="122"/>
      <c r="AA73" s="100" t="s">
        <v>181</v>
      </c>
      <c r="AB73" s="96" t="s">
        <v>182</v>
      </c>
      <c r="AC73" s="100" t="s">
        <v>281</v>
      </c>
      <c r="AD73" s="100" t="s">
        <v>133</v>
      </c>
      <c r="AE73" s="96"/>
      <c r="AF73" s="129" t="s">
        <v>134</v>
      </c>
      <c r="AG73" s="96" t="s">
        <v>53</v>
      </c>
      <c r="AH73" s="96" t="s">
        <v>120</v>
      </c>
      <c r="AI73" s="96"/>
      <c r="AJ73" s="148">
        <v>0.2682</v>
      </c>
      <c r="AK73" s="148">
        <v>0</v>
      </c>
      <c r="AL73" s="149">
        <v>0</v>
      </c>
      <c r="AM73" s="148">
        <v>0.23</v>
      </c>
      <c r="AN73" s="148">
        <v>0.23</v>
      </c>
      <c r="AO73" s="98">
        <v>0</v>
      </c>
      <c r="AP73" s="98">
        <f t="shared" si="60"/>
        <v>0</v>
      </c>
      <c r="AQ73" s="98">
        <v>0.23</v>
      </c>
      <c r="AR73" s="125" t="s">
        <v>121</v>
      </c>
      <c r="AS73" s="117">
        <f t="shared" si="50"/>
        <v>1</v>
      </c>
      <c r="AT73" s="117"/>
      <c r="AU73" s="117">
        <v>202307</v>
      </c>
      <c r="AV73" s="420" t="s">
        <v>571</v>
      </c>
      <c r="AW73" s="99"/>
      <c r="AX73" s="98"/>
      <c r="AY73" s="98"/>
      <c r="AZ73" s="148"/>
      <c r="BA73" s="148"/>
      <c r="BB73" s="98"/>
      <c r="BC73" s="98"/>
      <c r="BD73" s="172"/>
      <c r="BE73" s="197">
        <f t="shared" si="57"/>
        <v>0.23</v>
      </c>
      <c r="BF73" s="198"/>
      <c r="BG73" s="194">
        <f t="shared" si="59"/>
        <v>0.23</v>
      </c>
      <c r="BH73" s="148">
        <v>0.23</v>
      </c>
      <c r="BI73" s="125" t="s">
        <v>121</v>
      </c>
      <c r="BJ73" s="117">
        <f t="shared" si="51"/>
        <v>1</v>
      </c>
      <c r="BK73" s="202">
        <v>45047</v>
      </c>
      <c r="BL73" s="206"/>
      <c r="BM73" s="206"/>
      <c r="BN73" s="117">
        <v>1</v>
      </c>
      <c r="BO73" s="117" t="s">
        <v>565</v>
      </c>
      <c r="BP73" s="149">
        <v>0.2</v>
      </c>
      <c r="BQ73" s="228">
        <f t="shared" si="43"/>
        <v>0.869565217391304</v>
      </c>
      <c r="BR73" s="232"/>
      <c r="BS73" s="232" t="s">
        <v>566</v>
      </c>
      <c r="BT73" s="293"/>
      <c r="BU73" s="262"/>
      <c r="BV73" s="112"/>
      <c r="BW73" s="127">
        <f t="shared" si="56"/>
        <v>0</v>
      </c>
      <c r="BX73" s="125" t="str">
        <f t="shared" si="54"/>
        <v>办结</v>
      </c>
      <c r="BY73" s="117"/>
      <c r="BZ73" s="159" t="s">
        <v>139</v>
      </c>
      <c r="CA73" s="117"/>
      <c r="CB73" s="199" t="s">
        <v>121</v>
      </c>
      <c r="CC73" s="199"/>
      <c r="CD73" s="199"/>
      <c r="CE73" s="95" t="s">
        <v>125</v>
      </c>
      <c r="CF73" s="95"/>
      <c r="CG73" s="95"/>
      <c r="CH73" s="199" t="s">
        <v>121</v>
      </c>
      <c r="CI73" s="199"/>
      <c r="CJ73" s="199"/>
      <c r="CK73" s="199"/>
      <c r="CL73" s="199" t="s">
        <v>121</v>
      </c>
      <c r="CM73" s="199"/>
      <c r="CN73" s="199"/>
      <c r="CO73" s="199"/>
      <c r="CP73" s="95" t="s">
        <v>125</v>
      </c>
      <c r="CQ73" s="95"/>
      <c r="CR73" s="95"/>
      <c r="CS73" s="95" t="s">
        <v>125</v>
      </c>
      <c r="CT73" s="95"/>
      <c r="CU73" s="95"/>
      <c r="CV73" s="95" t="s">
        <v>125</v>
      </c>
      <c r="CW73" s="95" t="s">
        <v>125</v>
      </c>
      <c r="CX73" s="125"/>
      <c r="CY73" s="95" t="s">
        <v>125</v>
      </c>
      <c r="CZ73" s="95"/>
      <c r="DA73" s="95"/>
      <c r="DB73" s="95" t="s">
        <v>125</v>
      </c>
      <c r="DC73" s="95"/>
      <c r="DD73" s="95" t="s">
        <v>125</v>
      </c>
      <c r="DE73" s="95"/>
      <c r="DF73" s="95" t="s">
        <v>125</v>
      </c>
      <c r="DG73" s="95"/>
      <c r="DH73" s="101"/>
      <c r="DI73" s="101"/>
      <c r="DJ73" s="101"/>
      <c r="DK73" s="101"/>
      <c r="DL73" s="139"/>
      <c r="DM73" s="148">
        <v>0.23</v>
      </c>
      <c r="DN73" s="148">
        <f t="shared" si="55"/>
        <v>-0.23</v>
      </c>
      <c r="DO73" s="148">
        <v>0.2682</v>
      </c>
      <c r="DP73" s="101"/>
      <c r="DQ73" s="101"/>
      <c r="DR73" s="100" t="s">
        <v>568</v>
      </c>
      <c r="DS73" s="101"/>
    </row>
    <row r="74" s="14" customFormat="1" ht="107.1" customHeight="1" spans="1:123">
      <c r="A74" s="90">
        <f>+SUBTOTAL(3,G$6:$G74)</f>
        <v>67</v>
      </c>
      <c r="B74" s="94" t="s">
        <v>127</v>
      </c>
      <c r="C74" s="98"/>
      <c r="D74" s="98"/>
      <c r="E74" s="98"/>
      <c r="F74" s="96"/>
      <c r="G74" s="94" t="s">
        <v>316</v>
      </c>
      <c r="H74" s="94" t="s">
        <v>472</v>
      </c>
      <c r="I74" s="94"/>
      <c r="J74" s="124" t="s">
        <v>572</v>
      </c>
      <c r="K74" s="234" t="s">
        <v>573</v>
      </c>
      <c r="L74" s="90">
        <v>1</v>
      </c>
      <c r="M74" s="94" t="s">
        <v>176</v>
      </c>
      <c r="N74" s="94" t="s">
        <v>108</v>
      </c>
      <c r="O74" s="94" t="s">
        <v>109</v>
      </c>
      <c r="P74" s="94" t="s">
        <v>110</v>
      </c>
      <c r="Q74" s="99"/>
      <c r="R74" s="101"/>
      <c r="S74" s="122" t="s">
        <v>574</v>
      </c>
      <c r="T74" s="122"/>
      <c r="U74" s="234" t="s">
        <v>575</v>
      </c>
      <c r="V74" s="100" t="s">
        <v>166</v>
      </c>
      <c r="W74" s="96" t="s">
        <v>166</v>
      </c>
      <c r="X74" s="100" t="s">
        <v>279</v>
      </c>
      <c r="Y74" s="111" t="s">
        <v>280</v>
      </c>
      <c r="Z74" s="111" t="s">
        <v>576</v>
      </c>
      <c r="AA74" s="100" t="s">
        <v>181</v>
      </c>
      <c r="AB74" s="96" t="s">
        <v>182</v>
      </c>
      <c r="AC74" s="96" t="s">
        <v>281</v>
      </c>
      <c r="AD74" s="100" t="s">
        <v>118</v>
      </c>
      <c r="AE74" s="96"/>
      <c r="AF74" s="129" t="s">
        <v>134</v>
      </c>
      <c r="AG74" s="96"/>
      <c r="AH74" s="96"/>
      <c r="AI74" s="96"/>
      <c r="AJ74" s="148">
        <v>4.8</v>
      </c>
      <c r="AK74" s="148">
        <v>2.2855</v>
      </c>
      <c r="AL74" s="149">
        <v>2.2855</v>
      </c>
      <c r="AM74" s="98">
        <v>1.0844</v>
      </c>
      <c r="AN74" s="98">
        <v>1.0844</v>
      </c>
      <c r="AO74" s="98">
        <v>0</v>
      </c>
      <c r="AP74" s="98">
        <f t="shared" si="60"/>
        <v>0</v>
      </c>
      <c r="AQ74" s="98"/>
      <c r="AR74" s="125" t="s">
        <v>121</v>
      </c>
      <c r="AS74" s="117">
        <f t="shared" si="50"/>
        <v>1</v>
      </c>
      <c r="AT74" s="99" t="s">
        <v>184</v>
      </c>
      <c r="AU74" s="99" t="s">
        <v>577</v>
      </c>
      <c r="AV74" s="99" t="s">
        <v>578</v>
      </c>
      <c r="AW74" s="99">
        <v>0.9819</v>
      </c>
      <c r="AX74" s="126"/>
      <c r="AY74" s="98">
        <v>1.0844</v>
      </c>
      <c r="AZ74" s="98">
        <v>1.0844</v>
      </c>
      <c r="BA74" s="98">
        <v>1.0844</v>
      </c>
      <c r="BB74" s="98">
        <v>1.0844</v>
      </c>
      <c r="BC74" s="98">
        <v>1.0844</v>
      </c>
      <c r="BD74" s="172">
        <v>1.3622</v>
      </c>
      <c r="BE74" s="197">
        <v>0</v>
      </c>
      <c r="BF74" s="201"/>
      <c r="BG74" s="194">
        <f t="shared" si="59"/>
        <v>0</v>
      </c>
      <c r="BH74" s="98"/>
      <c r="BI74" s="125" t="s">
        <v>137</v>
      </c>
      <c r="BJ74" s="117">
        <f t="shared" si="51"/>
        <v>1</v>
      </c>
      <c r="BK74" s="199" t="s">
        <v>187</v>
      </c>
      <c r="BL74" s="118" t="s">
        <v>579</v>
      </c>
      <c r="BM74" s="118" t="s">
        <v>212</v>
      </c>
      <c r="BN74" s="117">
        <v>1</v>
      </c>
      <c r="BO74" s="209">
        <v>45017</v>
      </c>
      <c r="BP74" s="149">
        <f t="shared" ref="BP74:BP111" si="62">+BC74+BE74</f>
        <v>1.0844</v>
      </c>
      <c r="BQ74" s="228">
        <f t="shared" si="43"/>
        <v>1</v>
      </c>
      <c r="BR74" s="232"/>
      <c r="BS74" s="200"/>
      <c r="BT74" s="294" t="s">
        <v>580</v>
      </c>
      <c r="BU74" s="118"/>
      <c r="BV74" s="112"/>
      <c r="BW74" s="127">
        <f t="shared" si="56"/>
        <v>0</v>
      </c>
      <c r="BX74" s="125" t="str">
        <f t="shared" si="54"/>
        <v>办结</v>
      </c>
      <c r="BY74" s="117"/>
      <c r="BZ74" s="117"/>
      <c r="CA74" s="117"/>
      <c r="CB74" s="199" t="s">
        <v>121</v>
      </c>
      <c r="CC74" s="199"/>
      <c r="CD74" s="199"/>
      <c r="CE74" s="95" t="s">
        <v>121</v>
      </c>
      <c r="CF74" s="95"/>
      <c r="CG74" s="95"/>
      <c r="CH74" s="199" t="s">
        <v>121</v>
      </c>
      <c r="CI74" s="199"/>
      <c r="CJ74" s="199"/>
      <c r="CK74" s="199"/>
      <c r="CL74" s="199" t="s">
        <v>121</v>
      </c>
      <c r="CM74" s="199"/>
      <c r="CN74" s="199"/>
      <c r="CO74" s="199"/>
      <c r="CP74" s="199" t="s">
        <v>121</v>
      </c>
      <c r="CQ74" s="199"/>
      <c r="CR74" s="199"/>
      <c r="CS74" s="199" t="s">
        <v>121</v>
      </c>
      <c r="CT74" s="199"/>
      <c r="CU74" s="199"/>
      <c r="CV74" s="199" t="s">
        <v>125</v>
      </c>
      <c r="CW74" s="199" t="s">
        <v>121</v>
      </c>
      <c r="CX74" s="199"/>
      <c r="CY74" s="199" t="s">
        <v>125</v>
      </c>
      <c r="CZ74" s="199"/>
      <c r="DA74" s="199"/>
      <c r="DB74" s="199" t="s">
        <v>125</v>
      </c>
      <c r="DC74" s="199"/>
      <c r="DD74" s="199" t="s">
        <v>121</v>
      </c>
      <c r="DE74" s="199"/>
      <c r="DF74" s="199"/>
      <c r="DG74" s="199"/>
      <c r="DH74" s="101"/>
      <c r="DI74" s="101"/>
      <c r="DJ74" s="101"/>
      <c r="DK74" s="101"/>
      <c r="DL74" s="101"/>
      <c r="DM74" s="148">
        <v>2.51</v>
      </c>
      <c r="DN74" s="148">
        <f t="shared" si="55"/>
        <v>-2.51</v>
      </c>
      <c r="DO74" s="148">
        <v>2.51</v>
      </c>
      <c r="DP74" s="101"/>
      <c r="DQ74" s="101"/>
      <c r="DR74" s="100" t="s">
        <v>581</v>
      </c>
      <c r="DS74" s="117">
        <v>15037585531</v>
      </c>
    </row>
    <row r="75" s="14" customFormat="1" ht="96.95" customHeight="1" spans="1:123">
      <c r="A75" s="90">
        <f>+SUBTOTAL(3,G$6:$G75)</f>
        <v>68</v>
      </c>
      <c r="B75" s="94" t="s">
        <v>127</v>
      </c>
      <c r="C75" s="98"/>
      <c r="D75" s="98"/>
      <c r="E75" s="98"/>
      <c r="F75" s="96"/>
      <c r="G75" s="94" t="s">
        <v>316</v>
      </c>
      <c r="H75" s="94" t="s">
        <v>472</v>
      </c>
      <c r="I75" s="94"/>
      <c r="J75" s="124" t="s">
        <v>582</v>
      </c>
      <c r="K75" s="234" t="s">
        <v>583</v>
      </c>
      <c r="L75" s="90">
        <v>1</v>
      </c>
      <c r="M75" s="94" t="s">
        <v>176</v>
      </c>
      <c r="N75" s="94" t="s">
        <v>108</v>
      </c>
      <c r="O75" s="94" t="s">
        <v>109</v>
      </c>
      <c r="P75" s="94" t="s">
        <v>110</v>
      </c>
      <c r="Q75" s="99"/>
      <c r="R75" s="100" t="s">
        <v>584</v>
      </c>
      <c r="S75" s="122" t="s">
        <v>585</v>
      </c>
      <c r="T75" s="122"/>
      <c r="U75" s="234" t="s">
        <v>586</v>
      </c>
      <c r="V75" s="100" t="s">
        <v>166</v>
      </c>
      <c r="W75" s="96" t="s">
        <v>587</v>
      </c>
      <c r="X75" s="100" t="s">
        <v>279</v>
      </c>
      <c r="Y75" s="111" t="s">
        <v>280</v>
      </c>
      <c r="Z75" s="111" t="s">
        <v>576</v>
      </c>
      <c r="AA75" s="100" t="s">
        <v>181</v>
      </c>
      <c r="AB75" s="96" t="s">
        <v>182</v>
      </c>
      <c r="AC75" s="96" t="s">
        <v>281</v>
      </c>
      <c r="AD75" s="100" t="s">
        <v>118</v>
      </c>
      <c r="AE75" s="96"/>
      <c r="AF75" s="129" t="s">
        <v>134</v>
      </c>
      <c r="AG75" s="96"/>
      <c r="AH75" s="96"/>
      <c r="AI75" s="96">
        <v>5</v>
      </c>
      <c r="AJ75" s="148">
        <v>11.4</v>
      </c>
      <c r="AK75" s="148">
        <v>6.89</v>
      </c>
      <c r="AL75" s="149">
        <v>6.89</v>
      </c>
      <c r="AM75" s="148">
        <v>1.5</v>
      </c>
      <c r="AN75" s="148">
        <v>1.5</v>
      </c>
      <c r="AO75" s="98">
        <v>0</v>
      </c>
      <c r="AP75" s="98">
        <f t="shared" si="60"/>
        <v>0.0710999999999999</v>
      </c>
      <c r="AQ75" s="98"/>
      <c r="AR75" s="125" t="s">
        <v>121</v>
      </c>
      <c r="AS75" s="117">
        <f t="shared" si="50"/>
        <v>1</v>
      </c>
      <c r="AT75" s="99" t="s">
        <v>184</v>
      </c>
      <c r="AU75" s="99" t="s">
        <v>577</v>
      </c>
      <c r="AV75" s="99" t="s">
        <v>588</v>
      </c>
      <c r="AW75" s="99">
        <v>1.4289</v>
      </c>
      <c r="AX75" s="95">
        <v>1.4289</v>
      </c>
      <c r="AY75" s="98">
        <v>1.4289</v>
      </c>
      <c r="AZ75" s="98">
        <v>1.4289</v>
      </c>
      <c r="BA75" s="98">
        <v>1.4289</v>
      </c>
      <c r="BB75" s="98">
        <v>1.4289</v>
      </c>
      <c r="BC75" s="98">
        <v>1.4289</v>
      </c>
      <c r="BD75" s="172">
        <v>1.4289</v>
      </c>
      <c r="BE75" s="197">
        <f>BH75-(BD75-BC75)</f>
        <v>0</v>
      </c>
      <c r="BF75" s="201"/>
      <c r="BG75" s="194">
        <f t="shared" si="59"/>
        <v>0</v>
      </c>
      <c r="BH75" s="98"/>
      <c r="BI75" s="125" t="s">
        <v>137</v>
      </c>
      <c r="BJ75" s="117">
        <f t="shared" si="51"/>
        <v>1</v>
      </c>
      <c r="BK75" s="199" t="s">
        <v>187</v>
      </c>
      <c r="BL75" s="118" t="s">
        <v>375</v>
      </c>
      <c r="BM75" s="118" t="s">
        <v>212</v>
      </c>
      <c r="BN75" s="117">
        <v>1</v>
      </c>
      <c r="BO75" s="209">
        <v>44986</v>
      </c>
      <c r="BP75" s="149">
        <f t="shared" si="62"/>
        <v>1.4289</v>
      </c>
      <c r="BQ75" s="228">
        <f t="shared" si="43"/>
        <v>0.9526</v>
      </c>
      <c r="BR75" s="232"/>
      <c r="BS75" s="200"/>
      <c r="BT75" s="294" t="s">
        <v>589</v>
      </c>
      <c r="BU75" s="259"/>
      <c r="BV75" s="112"/>
      <c r="BW75" s="127">
        <f t="shared" si="56"/>
        <v>0</v>
      </c>
      <c r="BX75" s="125" t="str">
        <f t="shared" si="54"/>
        <v>办结</v>
      </c>
      <c r="BY75" s="117"/>
      <c r="BZ75" s="117"/>
      <c r="CA75" s="117"/>
      <c r="CB75" s="199" t="s">
        <v>121</v>
      </c>
      <c r="CC75" s="199"/>
      <c r="CD75" s="199"/>
      <c r="CE75" s="95" t="s">
        <v>121</v>
      </c>
      <c r="CF75" s="95"/>
      <c r="CG75" s="95"/>
      <c r="CH75" s="199" t="s">
        <v>121</v>
      </c>
      <c r="CI75" s="199"/>
      <c r="CJ75" s="199"/>
      <c r="CK75" s="199"/>
      <c r="CL75" s="199" t="s">
        <v>121</v>
      </c>
      <c r="CM75" s="199"/>
      <c r="CN75" s="199"/>
      <c r="CO75" s="199"/>
      <c r="CP75" s="199" t="s">
        <v>121</v>
      </c>
      <c r="CQ75" s="199"/>
      <c r="CR75" s="199"/>
      <c r="CS75" s="199" t="s">
        <v>121</v>
      </c>
      <c r="CT75" s="199"/>
      <c r="CU75" s="199"/>
      <c r="CV75" s="199" t="s">
        <v>121</v>
      </c>
      <c r="CW75" s="199" t="s">
        <v>121</v>
      </c>
      <c r="CX75" s="199"/>
      <c r="CY75" s="199" t="s">
        <v>121</v>
      </c>
      <c r="CZ75" s="199"/>
      <c r="DA75" s="199"/>
      <c r="DB75" s="199" t="s">
        <v>121</v>
      </c>
      <c r="DC75" s="199"/>
      <c r="DD75" s="199" t="s">
        <v>121</v>
      </c>
      <c r="DE75" s="199"/>
      <c r="DF75" s="199"/>
      <c r="DG75" s="199"/>
      <c r="DH75" s="101"/>
      <c r="DI75" s="101"/>
      <c r="DJ75" s="101"/>
      <c r="DK75" s="101"/>
      <c r="DL75" s="101"/>
      <c r="DM75" s="148">
        <v>2</v>
      </c>
      <c r="DN75" s="148">
        <f t="shared" si="55"/>
        <v>-2</v>
      </c>
      <c r="DO75" s="148">
        <v>2</v>
      </c>
      <c r="DP75" s="101"/>
      <c r="DQ75" s="101"/>
      <c r="DR75" s="100" t="s">
        <v>590</v>
      </c>
      <c r="DS75" s="117">
        <v>18604715517</v>
      </c>
    </row>
    <row r="76" s="22" customFormat="1" ht="153" customHeight="1" spans="1:123">
      <c r="A76" s="90">
        <f>+SUBTOTAL(3,G$6:$G76)</f>
        <v>69</v>
      </c>
      <c r="B76" s="94" t="e">
        <f t="shared" si="61"/>
        <v>#N/A</v>
      </c>
      <c r="C76" s="98"/>
      <c r="D76" s="98"/>
      <c r="E76" s="98"/>
      <c r="F76" s="95"/>
      <c r="G76" s="94" t="s">
        <v>316</v>
      </c>
      <c r="H76" s="94" t="s">
        <v>472</v>
      </c>
      <c r="I76" s="94"/>
      <c r="J76" s="112" t="s">
        <v>591</v>
      </c>
      <c r="K76" s="110" t="s">
        <v>592</v>
      </c>
      <c r="L76" s="90">
        <v>1</v>
      </c>
      <c r="M76" s="94" t="s">
        <v>176</v>
      </c>
      <c r="N76" s="94" t="s">
        <v>108</v>
      </c>
      <c r="O76" s="94" t="s">
        <v>109</v>
      </c>
      <c r="P76" s="94" t="s">
        <v>110</v>
      </c>
      <c r="Q76" s="95"/>
      <c r="R76" s="119"/>
      <c r="S76" s="90"/>
      <c r="T76" s="90"/>
      <c r="U76" s="95" t="s">
        <v>593</v>
      </c>
      <c r="V76" s="95"/>
      <c r="W76" s="95"/>
      <c r="X76" s="100" t="s">
        <v>279</v>
      </c>
      <c r="Y76" s="111" t="s">
        <v>280</v>
      </c>
      <c r="Z76" s="119"/>
      <c r="AA76" s="94" t="s">
        <v>181</v>
      </c>
      <c r="AB76" s="95" t="s">
        <v>182</v>
      </c>
      <c r="AC76" s="95" t="s">
        <v>281</v>
      </c>
      <c r="AD76" s="123" t="s">
        <v>118</v>
      </c>
      <c r="AE76" s="95"/>
      <c r="AF76" s="94" t="s">
        <v>134</v>
      </c>
      <c r="AG76" s="95"/>
      <c r="AH76" s="95"/>
      <c r="AI76" s="95"/>
      <c r="AJ76" s="98">
        <v>3.3447</v>
      </c>
      <c r="AK76" s="98">
        <v>1.307</v>
      </c>
      <c r="AL76" s="148"/>
      <c r="AM76" s="148">
        <v>0.8</v>
      </c>
      <c r="AN76" s="148">
        <v>0.8</v>
      </c>
      <c r="AO76" s="98">
        <v>0.25</v>
      </c>
      <c r="AP76" s="98">
        <f t="shared" si="60"/>
        <v>-0.1071</v>
      </c>
      <c r="AQ76" s="98"/>
      <c r="AR76" s="125" t="s">
        <v>121</v>
      </c>
      <c r="AS76" s="127">
        <f t="shared" si="50"/>
        <v>1</v>
      </c>
      <c r="AT76" s="148"/>
      <c r="AU76" s="148"/>
      <c r="AV76" s="98" t="s">
        <v>594</v>
      </c>
      <c r="AW76" s="98">
        <v>0.0963</v>
      </c>
      <c r="AX76" s="95">
        <v>0.172</v>
      </c>
      <c r="AY76" s="98">
        <v>0.2147</v>
      </c>
      <c r="AZ76" s="98">
        <v>0.3949</v>
      </c>
      <c r="BA76" s="98">
        <v>0.5061</v>
      </c>
      <c r="BB76" s="98">
        <v>0.5546</v>
      </c>
      <c r="BC76" s="98">
        <v>0.9071</v>
      </c>
      <c r="BD76" s="172">
        <v>0.9071</v>
      </c>
      <c r="BE76" s="197">
        <f>BH76-(BD76-BC76)</f>
        <v>0</v>
      </c>
      <c r="BF76" s="201"/>
      <c r="BG76" s="194">
        <f t="shared" si="59"/>
        <v>0</v>
      </c>
      <c r="BH76" s="98"/>
      <c r="BI76" s="125" t="s">
        <v>137</v>
      </c>
      <c r="BJ76" s="127">
        <v>1</v>
      </c>
      <c r="BK76" s="199" t="s">
        <v>187</v>
      </c>
      <c r="BL76" s="215"/>
      <c r="BM76" s="215"/>
      <c r="BN76" s="119"/>
      <c r="BO76" s="295"/>
      <c r="BP76" s="149">
        <f t="shared" si="62"/>
        <v>0.9071</v>
      </c>
      <c r="BQ76" s="228">
        <f t="shared" si="43"/>
        <v>1.133875</v>
      </c>
      <c r="BR76" s="232"/>
      <c r="BS76" s="215"/>
      <c r="BT76" s="112" t="s">
        <v>595</v>
      </c>
      <c r="BU76" s="112"/>
      <c r="BV76" s="112"/>
      <c r="BW76" s="127">
        <f t="shared" si="56"/>
        <v>0</v>
      </c>
      <c r="BX76" s="125" t="str">
        <f t="shared" si="54"/>
        <v>办结</v>
      </c>
      <c r="BY76" s="127"/>
      <c r="BZ76" s="125" t="s">
        <v>139</v>
      </c>
      <c r="CA76" s="127"/>
      <c r="CB76" s="199" t="s">
        <v>121</v>
      </c>
      <c r="CC76" s="199"/>
      <c r="CD76" s="199"/>
      <c r="CE76" s="199" t="s">
        <v>121</v>
      </c>
      <c r="CF76" s="199"/>
      <c r="CG76" s="199"/>
      <c r="CH76" s="199" t="s">
        <v>125</v>
      </c>
      <c r="CI76" s="199"/>
      <c r="CJ76" s="199"/>
      <c r="CK76" s="199"/>
      <c r="CL76" s="199" t="s">
        <v>121</v>
      </c>
      <c r="CM76" s="199"/>
      <c r="CN76" s="199"/>
      <c r="CO76" s="199"/>
      <c r="CP76" s="199" t="s">
        <v>121</v>
      </c>
      <c r="CQ76" s="199"/>
      <c r="CR76" s="199"/>
      <c r="CS76" s="199" t="s">
        <v>121</v>
      </c>
      <c r="CT76" s="199"/>
      <c r="CU76" s="199"/>
      <c r="CV76" s="199" t="s">
        <v>121</v>
      </c>
      <c r="CW76" s="199" t="s">
        <v>121</v>
      </c>
      <c r="CX76" s="199"/>
      <c r="CY76" s="199" t="s">
        <v>121</v>
      </c>
      <c r="CZ76" s="199"/>
      <c r="DA76" s="199"/>
      <c r="DB76" s="199" t="s">
        <v>121</v>
      </c>
      <c r="DC76" s="199"/>
      <c r="DD76" s="199" t="s">
        <v>125</v>
      </c>
      <c r="DE76" s="199"/>
      <c r="DF76" s="199" t="s">
        <v>125</v>
      </c>
      <c r="DG76" s="199"/>
      <c r="DH76" s="90"/>
      <c r="DI76" s="90"/>
      <c r="DJ76" s="90"/>
      <c r="DK76" s="90"/>
      <c r="DL76" s="90"/>
      <c r="DM76" s="148">
        <v>0.8</v>
      </c>
      <c r="DN76" s="148">
        <f t="shared" si="55"/>
        <v>-0.8</v>
      </c>
      <c r="DO76" s="148">
        <v>0.8</v>
      </c>
      <c r="DP76" s="90"/>
      <c r="DQ76" s="90"/>
      <c r="DR76" s="110"/>
      <c r="DS76" s="120"/>
    </row>
    <row r="77" s="14" customFormat="1" ht="90" customHeight="1" spans="1:124">
      <c r="A77" s="90">
        <f>+SUBTOTAL(3,G$6:$G77)</f>
        <v>70</v>
      </c>
      <c r="B77" s="94" t="e">
        <f t="shared" si="61"/>
        <v>#N/A</v>
      </c>
      <c r="C77" s="98"/>
      <c r="D77" s="98"/>
      <c r="E77" s="98"/>
      <c r="F77" s="96" t="s">
        <v>103</v>
      </c>
      <c r="G77" s="94" t="s">
        <v>316</v>
      </c>
      <c r="H77" s="94" t="s">
        <v>472</v>
      </c>
      <c r="I77" s="94"/>
      <c r="J77" s="112" t="s">
        <v>596</v>
      </c>
      <c r="K77" s="111" t="s">
        <v>597</v>
      </c>
      <c r="L77" s="90">
        <v>1</v>
      </c>
      <c r="M77" s="94" t="s">
        <v>176</v>
      </c>
      <c r="N77" s="94" t="s">
        <v>108</v>
      </c>
      <c r="O77" s="94" t="s">
        <v>109</v>
      </c>
      <c r="P77" s="94" t="s">
        <v>110</v>
      </c>
      <c r="Q77" s="99"/>
      <c r="R77" s="100" t="s">
        <v>584</v>
      </c>
      <c r="S77" s="122" t="s">
        <v>598</v>
      </c>
      <c r="T77" s="122"/>
      <c r="U77" s="111" t="s">
        <v>599</v>
      </c>
      <c r="V77" s="141" t="s">
        <v>600</v>
      </c>
      <c r="W77" s="96" t="s">
        <v>179</v>
      </c>
      <c r="X77" s="100" t="s">
        <v>279</v>
      </c>
      <c r="Y77" s="111" t="s">
        <v>280</v>
      </c>
      <c r="Z77" s="111" t="s">
        <v>576</v>
      </c>
      <c r="AA77" s="100" t="s">
        <v>181</v>
      </c>
      <c r="AB77" s="96" t="s">
        <v>182</v>
      </c>
      <c r="AC77" s="96" t="s">
        <v>281</v>
      </c>
      <c r="AD77" s="100" t="s">
        <v>118</v>
      </c>
      <c r="AE77" s="96"/>
      <c r="AF77" s="129" t="s">
        <v>134</v>
      </c>
      <c r="AG77" s="96" t="s">
        <v>53</v>
      </c>
      <c r="AH77" s="96"/>
      <c r="AI77" s="96"/>
      <c r="AJ77" s="148">
        <v>20</v>
      </c>
      <c r="AK77" s="148">
        <v>1.2206</v>
      </c>
      <c r="AL77" s="149">
        <v>1.2206</v>
      </c>
      <c r="AM77" s="148">
        <v>14</v>
      </c>
      <c r="AN77" s="148">
        <v>14.8</v>
      </c>
      <c r="AO77" s="98">
        <v>2</v>
      </c>
      <c r="AP77" s="98">
        <f t="shared" si="60"/>
        <v>0.2827</v>
      </c>
      <c r="AQ77" s="98">
        <v>1.5827</v>
      </c>
      <c r="AR77" s="125" t="s">
        <v>121</v>
      </c>
      <c r="AS77" s="117">
        <f t="shared" si="50"/>
        <v>1</v>
      </c>
      <c r="AT77" s="99">
        <v>1</v>
      </c>
      <c r="AU77" s="99">
        <v>202205</v>
      </c>
      <c r="AV77" s="99" t="s">
        <v>601</v>
      </c>
      <c r="AW77" s="99"/>
      <c r="AX77" s="98">
        <v>0.1863</v>
      </c>
      <c r="AY77" s="98">
        <v>0.3896</v>
      </c>
      <c r="AZ77" s="98">
        <v>4.2026</v>
      </c>
      <c r="BA77" s="98">
        <v>11.1747</v>
      </c>
      <c r="BB77" s="98">
        <v>12.2339</v>
      </c>
      <c r="BC77" s="98">
        <v>12.7173</v>
      </c>
      <c r="BD77" s="172">
        <v>12.8697</v>
      </c>
      <c r="BE77" s="197">
        <v>1</v>
      </c>
      <c r="BF77" s="201">
        <v>0.4</v>
      </c>
      <c r="BG77" s="194">
        <f t="shared" si="59"/>
        <v>0.6</v>
      </c>
      <c r="BH77" s="98">
        <v>1.5827</v>
      </c>
      <c r="BI77" s="125" t="s">
        <v>137</v>
      </c>
      <c r="BJ77" s="117">
        <f t="shared" ref="BJ77:BJ83" si="63">+IF(OR(BI77="是",BI77="完工"),1,0)</f>
        <v>1</v>
      </c>
      <c r="BK77" s="199" t="s">
        <v>187</v>
      </c>
      <c r="BL77" s="118" t="s">
        <v>602</v>
      </c>
      <c r="BM77" s="118" t="s">
        <v>212</v>
      </c>
      <c r="BN77" s="117">
        <v>1</v>
      </c>
      <c r="BO77" s="209">
        <v>45139</v>
      </c>
      <c r="BP77" s="149">
        <f t="shared" si="62"/>
        <v>13.7173</v>
      </c>
      <c r="BQ77" s="228">
        <f t="shared" si="43"/>
        <v>0.979807142857143</v>
      </c>
      <c r="BR77" s="232"/>
      <c r="BS77" s="121"/>
      <c r="BT77" s="124" t="s">
        <v>603</v>
      </c>
      <c r="BU77" s="124"/>
      <c r="BV77" s="112"/>
      <c r="BW77" s="127">
        <f t="shared" si="56"/>
        <v>1</v>
      </c>
      <c r="BX77" s="125" t="str">
        <f t="shared" si="54"/>
        <v>未办结</v>
      </c>
      <c r="BY77" s="206" t="s">
        <v>604</v>
      </c>
      <c r="BZ77" s="96" t="s">
        <v>139</v>
      </c>
      <c r="CA77" s="99"/>
      <c r="CB77" s="199" t="s">
        <v>121</v>
      </c>
      <c r="CC77" s="199"/>
      <c r="CD77" s="199"/>
      <c r="CE77" s="95" t="s">
        <v>121</v>
      </c>
      <c r="CF77" s="95"/>
      <c r="CG77" s="199"/>
      <c r="CH77" s="199" t="s">
        <v>121</v>
      </c>
      <c r="CI77" s="199"/>
      <c r="CJ77" s="199"/>
      <c r="CK77" s="199"/>
      <c r="CL77" s="199" t="s">
        <v>121</v>
      </c>
      <c r="CM77" s="199"/>
      <c r="CN77" s="199"/>
      <c r="CO77" s="199"/>
      <c r="CP77" s="95" t="s">
        <v>121</v>
      </c>
      <c r="CQ77" s="199"/>
      <c r="CR77" s="199"/>
      <c r="CS77" s="199" t="s">
        <v>121</v>
      </c>
      <c r="CT77" s="199"/>
      <c r="CU77" s="199"/>
      <c r="CV77" s="199" t="s">
        <v>121</v>
      </c>
      <c r="CW77" s="199" t="s">
        <v>121</v>
      </c>
      <c r="CX77" s="125"/>
      <c r="CY77" s="199" t="s">
        <v>121</v>
      </c>
      <c r="CZ77" s="199"/>
      <c r="DA77" s="199"/>
      <c r="DB77" s="199" t="s">
        <v>231</v>
      </c>
      <c r="DC77" s="199" t="s">
        <v>518</v>
      </c>
      <c r="DD77" s="199" t="s">
        <v>125</v>
      </c>
      <c r="DE77" s="199"/>
      <c r="DF77" s="95" t="s">
        <v>125</v>
      </c>
      <c r="DG77" s="199"/>
      <c r="DH77" s="101"/>
      <c r="DI77" s="101"/>
      <c r="DJ77" s="101"/>
      <c r="DK77" s="101"/>
      <c r="DL77" s="101"/>
      <c r="DM77" s="148">
        <v>15.8</v>
      </c>
      <c r="DN77" s="148">
        <f t="shared" si="55"/>
        <v>-15.8</v>
      </c>
      <c r="DO77" s="148">
        <v>15.8</v>
      </c>
      <c r="DP77" s="101"/>
      <c r="DQ77" s="101"/>
      <c r="DR77" s="100" t="s">
        <v>605</v>
      </c>
      <c r="DS77" s="101">
        <v>15704912870</v>
      </c>
      <c r="DT77" s="14" t="str">
        <f>+DR77&amp;DS77</f>
        <v>张雅军15704912870</v>
      </c>
    </row>
    <row r="78" s="14" customFormat="1" ht="90" customHeight="1" spans="1:123">
      <c r="A78" s="90">
        <f>+SUBTOTAL(3,G$6:$G78)</f>
        <v>71</v>
      </c>
      <c r="B78" s="94" t="str">
        <f t="shared" si="61"/>
        <v>手续已办结已开工</v>
      </c>
      <c r="C78" s="95" t="s">
        <v>606</v>
      </c>
      <c r="D78" s="95" t="s">
        <v>607</v>
      </c>
      <c r="E78" s="95">
        <v>11</v>
      </c>
      <c r="F78" s="96" t="s">
        <v>103</v>
      </c>
      <c r="G78" s="94" t="s">
        <v>316</v>
      </c>
      <c r="H78" s="94" t="s">
        <v>472</v>
      </c>
      <c r="I78" s="94"/>
      <c r="J78" s="112" t="s">
        <v>608</v>
      </c>
      <c r="K78" s="111" t="s">
        <v>609</v>
      </c>
      <c r="L78" s="90">
        <v>1</v>
      </c>
      <c r="M78" s="94" t="s">
        <v>176</v>
      </c>
      <c r="N78" s="94" t="s">
        <v>108</v>
      </c>
      <c r="O78" s="94" t="s">
        <v>109</v>
      </c>
      <c r="P78" s="94" t="s">
        <v>162</v>
      </c>
      <c r="Q78" s="99"/>
      <c r="R78" s="111" t="s">
        <v>584</v>
      </c>
      <c r="S78" s="122" t="s">
        <v>610</v>
      </c>
      <c r="T78" s="122"/>
      <c r="U78" s="111" t="s">
        <v>611</v>
      </c>
      <c r="V78" s="100" t="s">
        <v>525</v>
      </c>
      <c r="W78" s="96" t="s">
        <v>145</v>
      </c>
      <c r="X78" s="100" t="s">
        <v>279</v>
      </c>
      <c r="Y78" s="111" t="s">
        <v>280</v>
      </c>
      <c r="Z78" s="122"/>
      <c r="AA78" s="100" t="s">
        <v>181</v>
      </c>
      <c r="AB78" s="96" t="s">
        <v>182</v>
      </c>
      <c r="AC78" s="96" t="s">
        <v>476</v>
      </c>
      <c r="AD78" s="100" t="s">
        <v>118</v>
      </c>
      <c r="AE78" s="96"/>
      <c r="AF78" s="129" t="s">
        <v>134</v>
      </c>
      <c r="AG78" s="96"/>
      <c r="AH78" s="96" t="s">
        <v>612</v>
      </c>
      <c r="AI78" s="96">
        <v>1</v>
      </c>
      <c r="AJ78" s="148">
        <v>29.8</v>
      </c>
      <c r="AK78" s="148">
        <v>5.5104</v>
      </c>
      <c r="AL78" s="149">
        <v>4.1876</v>
      </c>
      <c r="AM78" s="148">
        <v>10.6</v>
      </c>
      <c r="AN78" s="148">
        <v>11.6</v>
      </c>
      <c r="AO78" s="98">
        <v>1.5</v>
      </c>
      <c r="AP78" s="98">
        <f t="shared" si="60"/>
        <v>0.0110999999999999</v>
      </c>
      <c r="AQ78" s="98">
        <v>5</v>
      </c>
      <c r="AR78" s="125" t="s">
        <v>121</v>
      </c>
      <c r="AS78" s="117">
        <f t="shared" si="50"/>
        <v>1</v>
      </c>
      <c r="AT78" s="96" t="s">
        <v>208</v>
      </c>
      <c r="AU78" s="96" t="s">
        <v>209</v>
      </c>
      <c r="AV78" s="96" t="s">
        <v>613</v>
      </c>
      <c r="AW78" s="96">
        <v>0.2977</v>
      </c>
      <c r="AX78" s="95">
        <v>0.4605</v>
      </c>
      <c r="AY78" s="95">
        <v>0.9707</v>
      </c>
      <c r="AZ78" s="95">
        <v>1.2623</v>
      </c>
      <c r="BA78" s="95">
        <v>4.033</v>
      </c>
      <c r="BB78" s="95">
        <v>4.8935</v>
      </c>
      <c r="BC78" s="95">
        <v>5.5889</v>
      </c>
      <c r="BD78" s="179">
        <v>6.1386</v>
      </c>
      <c r="BE78" s="197">
        <v>5</v>
      </c>
      <c r="BF78" s="211">
        <v>1.5</v>
      </c>
      <c r="BG78" s="194">
        <f t="shared" si="59"/>
        <v>3.5</v>
      </c>
      <c r="BH78" s="95">
        <v>5</v>
      </c>
      <c r="BI78" s="125" t="s">
        <v>121</v>
      </c>
      <c r="BJ78" s="117">
        <f t="shared" si="63"/>
        <v>1</v>
      </c>
      <c r="BK78" s="199" t="s">
        <v>187</v>
      </c>
      <c r="BL78" s="118"/>
      <c r="BM78" s="118"/>
      <c r="BN78" s="117"/>
      <c r="BO78" s="209">
        <v>45261</v>
      </c>
      <c r="BP78" s="149">
        <f t="shared" si="62"/>
        <v>10.5889</v>
      </c>
      <c r="BQ78" s="228">
        <f t="shared" si="43"/>
        <v>0.998952830188679</v>
      </c>
      <c r="BR78" s="232"/>
      <c r="BS78" s="205" t="s">
        <v>614</v>
      </c>
      <c r="BT78" s="112" t="s">
        <v>615</v>
      </c>
      <c r="BU78" s="112"/>
      <c r="BV78" s="112" t="s">
        <v>616</v>
      </c>
      <c r="BW78" s="127">
        <f t="shared" si="56"/>
        <v>0</v>
      </c>
      <c r="BX78" s="125" t="str">
        <f t="shared" si="54"/>
        <v>办结</v>
      </c>
      <c r="BY78" s="117"/>
      <c r="BZ78" s="117"/>
      <c r="CA78" s="117"/>
      <c r="CB78" s="199" t="s">
        <v>121</v>
      </c>
      <c r="CC78" s="199"/>
      <c r="CD78" s="199"/>
      <c r="CE78" s="95" t="s">
        <v>125</v>
      </c>
      <c r="CF78" s="95"/>
      <c r="CG78" s="95"/>
      <c r="CH78" s="199" t="s">
        <v>121</v>
      </c>
      <c r="CI78" s="199"/>
      <c r="CJ78" s="199"/>
      <c r="CK78" s="199"/>
      <c r="CL78" s="199" t="s">
        <v>121</v>
      </c>
      <c r="CM78" s="199"/>
      <c r="CN78" s="199"/>
      <c r="CO78" s="199"/>
      <c r="CP78" s="199" t="s">
        <v>121</v>
      </c>
      <c r="CQ78" s="199"/>
      <c r="CR78" s="199"/>
      <c r="CS78" s="199" t="s">
        <v>121</v>
      </c>
      <c r="CT78" s="199"/>
      <c r="CU78" s="199"/>
      <c r="CV78" s="199" t="s">
        <v>125</v>
      </c>
      <c r="CW78" s="199" t="s">
        <v>125</v>
      </c>
      <c r="CX78" s="199"/>
      <c r="CY78" s="199" t="s">
        <v>125</v>
      </c>
      <c r="CZ78" s="199"/>
      <c r="DA78" s="199"/>
      <c r="DB78" s="199" t="s">
        <v>125</v>
      </c>
      <c r="DC78" s="199"/>
      <c r="DD78" s="199" t="s">
        <v>125</v>
      </c>
      <c r="DE78" s="199"/>
      <c r="DF78" s="199"/>
      <c r="DG78" s="199"/>
      <c r="DH78" s="117"/>
      <c r="DI78" s="117"/>
      <c r="DJ78" s="117"/>
      <c r="DK78" s="117"/>
      <c r="DL78" s="117"/>
      <c r="DM78" s="148">
        <v>12.5</v>
      </c>
      <c r="DN78" s="148">
        <f t="shared" si="55"/>
        <v>-12.5</v>
      </c>
      <c r="DO78" s="148">
        <v>6.7</v>
      </c>
      <c r="DP78" s="117"/>
      <c r="DQ78" s="117"/>
      <c r="DR78" s="159" t="s">
        <v>617</v>
      </c>
      <c r="DS78" s="117">
        <v>15704910054</v>
      </c>
    </row>
    <row r="79" s="23" customFormat="1" ht="171" customHeight="1" spans="1:123">
      <c r="A79" s="90">
        <f>+SUBTOTAL(3,G$6:$G79)</f>
        <v>72</v>
      </c>
      <c r="B79" s="94" t="str">
        <f t="shared" si="61"/>
        <v>手续未办结已开工</v>
      </c>
      <c r="C79" s="98" t="s">
        <v>618</v>
      </c>
      <c r="D79" s="98" t="s">
        <v>619</v>
      </c>
      <c r="E79" s="98">
        <v>27</v>
      </c>
      <c r="F79" s="96"/>
      <c r="G79" s="94" t="s">
        <v>316</v>
      </c>
      <c r="H79" s="94" t="s">
        <v>472</v>
      </c>
      <c r="I79" s="94"/>
      <c r="J79" s="110" t="s">
        <v>620</v>
      </c>
      <c r="K79" s="111" t="s">
        <v>621</v>
      </c>
      <c r="L79" s="90">
        <v>1</v>
      </c>
      <c r="M79" s="95" t="s">
        <v>107</v>
      </c>
      <c r="N79" s="94"/>
      <c r="O79" s="94"/>
      <c r="P79" s="94" t="s">
        <v>162</v>
      </c>
      <c r="Q79" s="99"/>
      <c r="R79" s="122"/>
      <c r="S79" s="101" t="s">
        <v>622</v>
      </c>
      <c r="T79" s="101"/>
      <c r="U79" s="111" t="s">
        <v>623</v>
      </c>
      <c r="V79" s="100" t="s">
        <v>145</v>
      </c>
      <c r="W79" s="101"/>
      <c r="X79" s="100" t="s">
        <v>279</v>
      </c>
      <c r="Y79" s="111" t="s">
        <v>280</v>
      </c>
      <c r="Z79" s="111" t="s">
        <v>624</v>
      </c>
      <c r="AA79" s="100" t="s">
        <v>181</v>
      </c>
      <c r="AB79" s="96" t="s">
        <v>182</v>
      </c>
      <c r="AC79" s="100" t="s">
        <v>476</v>
      </c>
      <c r="AD79" s="100" t="s">
        <v>118</v>
      </c>
      <c r="AE79" s="96"/>
      <c r="AF79" s="129" t="s">
        <v>134</v>
      </c>
      <c r="AG79" s="96" t="s">
        <v>53</v>
      </c>
      <c r="AH79" s="96"/>
      <c r="AI79" s="96"/>
      <c r="AJ79" s="148">
        <v>4.153</v>
      </c>
      <c r="AK79" s="148"/>
      <c r="AL79" s="149"/>
      <c r="AM79" s="148">
        <v>0.5</v>
      </c>
      <c r="AN79" s="148"/>
      <c r="AO79" s="98">
        <v>0</v>
      </c>
      <c r="AP79" s="98">
        <f t="shared" si="60"/>
        <v>0.5</v>
      </c>
      <c r="AQ79" s="98">
        <v>0.5</v>
      </c>
      <c r="AR79" s="125" t="s">
        <v>231</v>
      </c>
      <c r="AS79" s="117">
        <f t="shared" si="50"/>
        <v>0</v>
      </c>
      <c r="AT79" s="117"/>
      <c r="AU79" s="117"/>
      <c r="AV79" s="117"/>
      <c r="AW79" s="99"/>
      <c r="AX79" s="98"/>
      <c r="AY79" s="98"/>
      <c r="AZ79" s="148"/>
      <c r="BA79" s="148"/>
      <c r="BB79" s="148"/>
      <c r="BC79" s="148"/>
      <c r="BD79" s="175"/>
      <c r="BE79" s="197"/>
      <c r="BF79" s="198"/>
      <c r="BG79" s="194">
        <f t="shared" si="59"/>
        <v>0</v>
      </c>
      <c r="BH79" s="148">
        <v>0.5</v>
      </c>
      <c r="BI79" s="125" t="s">
        <v>121</v>
      </c>
      <c r="BJ79" s="117">
        <f t="shared" si="63"/>
        <v>1</v>
      </c>
      <c r="BK79" s="202">
        <v>45078</v>
      </c>
      <c r="BL79" s="206"/>
      <c r="BM79" s="206"/>
      <c r="BN79" s="117"/>
      <c r="BO79" s="209">
        <v>45444</v>
      </c>
      <c r="BP79" s="149">
        <f t="shared" si="62"/>
        <v>0</v>
      </c>
      <c r="BQ79" s="228">
        <f t="shared" si="43"/>
        <v>0</v>
      </c>
      <c r="BR79" s="232"/>
      <c r="BS79" s="110" t="s">
        <v>625</v>
      </c>
      <c r="BT79" s="112" t="s">
        <v>626</v>
      </c>
      <c r="BU79" s="112" t="s">
        <v>627</v>
      </c>
      <c r="BV79" s="112" t="s">
        <v>489</v>
      </c>
      <c r="BW79" s="127">
        <f t="shared" si="56"/>
        <v>2</v>
      </c>
      <c r="BX79" s="125" t="str">
        <f t="shared" si="54"/>
        <v>未办结</v>
      </c>
      <c r="BY79" s="297" t="s">
        <v>530</v>
      </c>
      <c r="BZ79" s="96" t="s">
        <v>513</v>
      </c>
      <c r="CA79" s="99"/>
      <c r="CB79" s="95" t="s">
        <v>121</v>
      </c>
      <c r="CC79" s="95"/>
      <c r="CD79" s="95"/>
      <c r="CE79" s="95" t="s">
        <v>121</v>
      </c>
      <c r="CF79" s="95"/>
      <c r="CG79" s="199"/>
      <c r="CH79" s="95" t="s">
        <v>125</v>
      </c>
      <c r="CI79" s="95"/>
      <c r="CJ79" s="199"/>
      <c r="CK79" s="199"/>
      <c r="CL79" s="95" t="s">
        <v>121</v>
      </c>
      <c r="CM79" s="95"/>
      <c r="CN79" s="95"/>
      <c r="CO79" s="95"/>
      <c r="CP79" s="95" t="s">
        <v>121</v>
      </c>
      <c r="CQ79" s="199"/>
      <c r="CR79" s="199"/>
      <c r="CS79" s="95" t="s">
        <v>121</v>
      </c>
      <c r="CT79" s="95" t="s">
        <v>628</v>
      </c>
      <c r="CU79" s="199" t="s">
        <v>515</v>
      </c>
      <c r="CV79" s="95" t="s">
        <v>121</v>
      </c>
      <c r="CW79" s="95" t="s">
        <v>121</v>
      </c>
      <c r="CX79" s="95"/>
      <c r="CY79" s="95" t="s">
        <v>231</v>
      </c>
      <c r="CZ79" s="95" t="s">
        <v>516</v>
      </c>
      <c r="DA79" s="199" t="s">
        <v>629</v>
      </c>
      <c r="DB79" s="95" t="s">
        <v>231</v>
      </c>
      <c r="DC79" s="95" t="s">
        <v>518</v>
      </c>
      <c r="DD79" s="95" t="s">
        <v>125</v>
      </c>
      <c r="DE79" s="95"/>
      <c r="DF79" s="95" t="s">
        <v>125</v>
      </c>
      <c r="DG79" s="95"/>
      <c r="DH79" s="101"/>
      <c r="DI79" s="101"/>
      <c r="DJ79" s="101"/>
      <c r="DK79" s="101"/>
      <c r="DL79" s="139"/>
      <c r="DM79" s="148">
        <v>2</v>
      </c>
      <c r="DN79" s="148">
        <f t="shared" si="55"/>
        <v>-2</v>
      </c>
      <c r="DO79" s="148">
        <v>2</v>
      </c>
      <c r="DP79" s="101"/>
      <c r="DQ79" s="101"/>
      <c r="DR79" s="100" t="s">
        <v>630</v>
      </c>
      <c r="DS79" s="100" t="s">
        <v>631</v>
      </c>
    </row>
    <row r="80" s="22" customFormat="1" ht="90" customHeight="1" spans="1:123">
      <c r="A80" s="90">
        <f>+SUBTOTAL(3,G$6:$G80)</f>
        <v>73</v>
      </c>
      <c r="B80" s="94" t="str">
        <f t="shared" si="61"/>
        <v>手续已办结已开工</v>
      </c>
      <c r="C80" s="95"/>
      <c r="D80" s="95"/>
      <c r="E80" s="95"/>
      <c r="F80" s="96" t="s">
        <v>103</v>
      </c>
      <c r="G80" s="94" t="s">
        <v>316</v>
      </c>
      <c r="H80" s="94" t="s">
        <v>472</v>
      </c>
      <c r="I80" s="94"/>
      <c r="J80" s="110" t="s">
        <v>632</v>
      </c>
      <c r="K80" s="111" t="s">
        <v>633</v>
      </c>
      <c r="L80" s="90">
        <v>1</v>
      </c>
      <c r="M80" s="94" t="s">
        <v>176</v>
      </c>
      <c r="N80" s="90"/>
      <c r="O80" s="94" t="s">
        <v>109</v>
      </c>
      <c r="P80" s="94" t="s">
        <v>110</v>
      </c>
      <c r="Q80" s="99"/>
      <c r="R80" s="101"/>
      <c r="S80" s="101"/>
      <c r="T80" s="101"/>
      <c r="U80" s="111" t="s">
        <v>623</v>
      </c>
      <c r="V80" s="100" t="s">
        <v>179</v>
      </c>
      <c r="W80" s="99"/>
      <c r="X80" s="100" t="s">
        <v>279</v>
      </c>
      <c r="Y80" s="111" t="s">
        <v>280</v>
      </c>
      <c r="Z80" s="101"/>
      <c r="AA80" s="100" t="s">
        <v>181</v>
      </c>
      <c r="AB80" s="96" t="s">
        <v>182</v>
      </c>
      <c r="AC80" s="96" t="s">
        <v>476</v>
      </c>
      <c r="AD80" s="100" t="s">
        <v>118</v>
      </c>
      <c r="AE80" s="96"/>
      <c r="AF80" s="129" t="s">
        <v>134</v>
      </c>
      <c r="AG80" s="96"/>
      <c r="AH80" s="96"/>
      <c r="AI80" s="96"/>
      <c r="AJ80" s="148">
        <v>4.9355</v>
      </c>
      <c r="AK80" s="148">
        <v>0.5272</v>
      </c>
      <c r="AL80" s="149">
        <v>0.5272</v>
      </c>
      <c r="AM80" s="148">
        <v>3.9</v>
      </c>
      <c r="AN80" s="148">
        <v>4.4083</v>
      </c>
      <c r="AO80" s="98">
        <v>1.4246</v>
      </c>
      <c r="AP80" s="98">
        <f t="shared" si="60"/>
        <v>0.3532</v>
      </c>
      <c r="AQ80" s="98">
        <v>0.45</v>
      </c>
      <c r="AR80" s="125" t="s">
        <v>121</v>
      </c>
      <c r="AS80" s="117">
        <f t="shared" si="50"/>
        <v>1</v>
      </c>
      <c r="AT80" s="99" t="s">
        <v>184</v>
      </c>
      <c r="AU80" s="99" t="s">
        <v>634</v>
      </c>
      <c r="AV80" s="418" t="s">
        <v>635</v>
      </c>
      <c r="AW80" s="99">
        <v>0.1312</v>
      </c>
      <c r="AX80" s="98">
        <v>0.3124</v>
      </c>
      <c r="AY80" s="98">
        <v>0.4224</v>
      </c>
      <c r="AZ80" s="98">
        <v>1.4416</v>
      </c>
      <c r="BA80" s="98">
        <v>1.6601</v>
      </c>
      <c r="BB80" s="98">
        <v>2.8887</v>
      </c>
      <c r="BC80" s="98">
        <v>3.4468</v>
      </c>
      <c r="BD80" s="172">
        <v>3.7444</v>
      </c>
      <c r="BE80" s="197">
        <v>0.1</v>
      </c>
      <c r="BF80" s="201"/>
      <c r="BG80" s="194">
        <f t="shared" si="59"/>
        <v>0.1</v>
      </c>
      <c r="BH80" s="98">
        <v>0.45</v>
      </c>
      <c r="BI80" s="125" t="s">
        <v>121</v>
      </c>
      <c r="BJ80" s="117">
        <f t="shared" si="63"/>
        <v>1</v>
      </c>
      <c r="BK80" s="199" t="s">
        <v>187</v>
      </c>
      <c r="BL80" s="121"/>
      <c r="BM80" s="121"/>
      <c r="BN80" s="117">
        <v>1</v>
      </c>
      <c r="BO80" s="209">
        <v>45231</v>
      </c>
      <c r="BP80" s="149">
        <f t="shared" si="62"/>
        <v>3.5468</v>
      </c>
      <c r="BQ80" s="228">
        <f t="shared" si="43"/>
        <v>0.909435897435897</v>
      </c>
      <c r="BR80" s="232"/>
      <c r="BS80" s="200"/>
      <c r="BT80" s="112" t="s">
        <v>636</v>
      </c>
      <c r="BU80" s="112"/>
      <c r="BV80" s="112"/>
      <c r="BW80" s="127">
        <f t="shared" si="56"/>
        <v>0</v>
      </c>
      <c r="BX80" s="125" t="str">
        <f t="shared" si="54"/>
        <v>办结</v>
      </c>
      <c r="BY80" s="159"/>
      <c r="BZ80" s="117"/>
      <c r="CA80" s="117"/>
      <c r="CB80" s="199" t="s">
        <v>121</v>
      </c>
      <c r="CC80" s="199"/>
      <c r="CD80" s="199"/>
      <c r="CE80" s="95" t="s">
        <v>121</v>
      </c>
      <c r="CF80" s="95"/>
      <c r="CG80" s="95"/>
      <c r="CH80" s="199" t="s">
        <v>121</v>
      </c>
      <c r="CI80" s="199"/>
      <c r="CJ80" s="199"/>
      <c r="CK80" s="199"/>
      <c r="CL80" s="199" t="s">
        <v>121</v>
      </c>
      <c r="CM80" s="199"/>
      <c r="CN80" s="199"/>
      <c r="CO80" s="199"/>
      <c r="CP80" s="199" t="s">
        <v>121</v>
      </c>
      <c r="CQ80" s="199"/>
      <c r="CR80" s="199"/>
      <c r="CS80" s="199" t="s">
        <v>121</v>
      </c>
      <c r="CT80" s="199"/>
      <c r="CU80" s="199"/>
      <c r="CV80" s="199" t="s">
        <v>121</v>
      </c>
      <c r="CW80" s="199" t="s">
        <v>121</v>
      </c>
      <c r="CX80" s="199"/>
      <c r="CY80" s="199" t="s">
        <v>121</v>
      </c>
      <c r="CZ80" s="199"/>
      <c r="DA80" s="199"/>
      <c r="DB80" s="199" t="s">
        <v>121</v>
      </c>
      <c r="DC80" s="199"/>
      <c r="DD80" s="199" t="s">
        <v>121</v>
      </c>
      <c r="DE80" s="199"/>
      <c r="DF80" s="199"/>
      <c r="DG80" s="199"/>
      <c r="DH80" s="101"/>
      <c r="DI80" s="101"/>
      <c r="DJ80" s="101"/>
      <c r="DK80" s="101"/>
      <c r="DL80" s="101"/>
      <c r="DM80" s="148">
        <v>4.4083</v>
      </c>
      <c r="DN80" s="148">
        <f t="shared" si="55"/>
        <v>-4.4083</v>
      </c>
      <c r="DO80" s="148">
        <v>4.4083</v>
      </c>
      <c r="DP80" s="101"/>
      <c r="DQ80" s="101"/>
      <c r="DR80" s="100" t="s">
        <v>637</v>
      </c>
      <c r="DS80" s="101">
        <v>16604715168</v>
      </c>
    </row>
    <row r="81" s="23" customFormat="1" ht="114.95" customHeight="1" spans="1:123">
      <c r="A81" s="90">
        <f>+SUBTOTAL(3,G$6:$G81)</f>
        <v>74</v>
      </c>
      <c r="B81" s="94" t="str">
        <f t="shared" si="61"/>
        <v>手续已办结已开工</v>
      </c>
      <c r="C81" s="273"/>
      <c r="D81" s="273"/>
      <c r="E81" s="273"/>
      <c r="F81" s="96"/>
      <c r="G81" s="94" t="s">
        <v>316</v>
      </c>
      <c r="H81" s="94" t="s">
        <v>472</v>
      </c>
      <c r="I81" s="94"/>
      <c r="J81" s="110" t="s">
        <v>638</v>
      </c>
      <c r="K81" s="111" t="s">
        <v>639</v>
      </c>
      <c r="L81" s="90">
        <v>1</v>
      </c>
      <c r="M81" s="94" t="s">
        <v>107</v>
      </c>
      <c r="N81" s="94"/>
      <c r="O81" s="94"/>
      <c r="P81" s="94"/>
      <c r="Q81" s="99"/>
      <c r="R81" s="122"/>
      <c r="S81" s="101" t="s">
        <v>640</v>
      </c>
      <c r="T81" s="101"/>
      <c r="U81" s="111" t="s">
        <v>641</v>
      </c>
      <c r="V81" s="100" t="s">
        <v>166</v>
      </c>
      <c r="W81" s="100" t="s">
        <v>642</v>
      </c>
      <c r="X81" s="100" t="s">
        <v>279</v>
      </c>
      <c r="Y81" s="111" t="s">
        <v>280</v>
      </c>
      <c r="Z81" s="122"/>
      <c r="AA81" s="100" t="s">
        <v>350</v>
      </c>
      <c r="AB81" s="96" t="s">
        <v>643</v>
      </c>
      <c r="AC81" s="100" t="s">
        <v>291</v>
      </c>
      <c r="AD81" s="100" t="s">
        <v>133</v>
      </c>
      <c r="AE81" s="96"/>
      <c r="AF81" s="129" t="s">
        <v>134</v>
      </c>
      <c r="AG81" s="96" t="s">
        <v>53</v>
      </c>
      <c r="AH81" s="96"/>
      <c r="AI81" s="96"/>
      <c r="AJ81" s="148">
        <v>0.18</v>
      </c>
      <c r="AK81" s="148">
        <v>0</v>
      </c>
      <c r="AL81" s="149">
        <v>0</v>
      </c>
      <c r="AM81" s="148">
        <v>0.18</v>
      </c>
      <c r="AN81" s="148">
        <v>0.18</v>
      </c>
      <c r="AO81" s="98">
        <v>0.1355</v>
      </c>
      <c r="AP81" s="98">
        <f t="shared" si="60"/>
        <v>0</v>
      </c>
      <c r="AQ81" s="98">
        <v>0.1355</v>
      </c>
      <c r="AR81" s="125" t="s">
        <v>121</v>
      </c>
      <c r="AS81" s="117">
        <f t="shared" si="50"/>
        <v>1</v>
      </c>
      <c r="AT81" s="117"/>
      <c r="AU81" s="155">
        <v>202306</v>
      </c>
      <c r="AV81" s="156" t="s">
        <v>644</v>
      </c>
      <c r="AW81" s="99"/>
      <c r="AX81" s="98"/>
      <c r="AY81" s="98"/>
      <c r="AZ81" s="148"/>
      <c r="BA81" s="98">
        <v>0.0445</v>
      </c>
      <c r="BB81" s="98">
        <v>0.0445</v>
      </c>
      <c r="BC81" s="98">
        <v>0.0445</v>
      </c>
      <c r="BD81" s="172">
        <v>0.0445</v>
      </c>
      <c r="BE81" s="197">
        <f>BH81-(BD81-BC81)</f>
        <v>0.1355</v>
      </c>
      <c r="BF81" s="201">
        <v>0.0445</v>
      </c>
      <c r="BG81" s="194">
        <f t="shared" si="59"/>
        <v>0.091</v>
      </c>
      <c r="BH81" s="98">
        <v>0.1355</v>
      </c>
      <c r="BI81" s="125" t="s">
        <v>121</v>
      </c>
      <c r="BJ81" s="117">
        <f t="shared" si="63"/>
        <v>1</v>
      </c>
      <c r="BK81" s="202">
        <v>45017</v>
      </c>
      <c r="BL81" s="206"/>
      <c r="BM81" s="206"/>
      <c r="BN81" s="117">
        <v>1</v>
      </c>
      <c r="BO81" s="206"/>
      <c r="BP81" s="149">
        <f t="shared" si="62"/>
        <v>0.18</v>
      </c>
      <c r="BQ81" s="228">
        <f t="shared" si="43"/>
        <v>1</v>
      </c>
      <c r="BR81" s="232"/>
      <c r="BS81" s="122"/>
      <c r="BT81" s="112" t="s">
        <v>645</v>
      </c>
      <c r="BU81" s="112"/>
      <c r="BV81" s="112"/>
      <c r="BW81" s="127">
        <f t="shared" si="56"/>
        <v>0</v>
      </c>
      <c r="BX81" s="125" t="str">
        <f t="shared" si="54"/>
        <v>办结</v>
      </c>
      <c r="BY81" s="297" t="s">
        <v>646</v>
      </c>
      <c r="BZ81" s="96" t="s">
        <v>139</v>
      </c>
      <c r="CA81" s="99"/>
      <c r="CB81" s="96" t="s">
        <v>121</v>
      </c>
      <c r="CC81" s="96"/>
      <c r="CD81" s="96"/>
      <c r="CE81" s="96" t="s">
        <v>121</v>
      </c>
      <c r="CF81" s="96"/>
      <c r="CG81" s="208"/>
      <c r="CH81" s="96" t="s">
        <v>121</v>
      </c>
      <c r="CI81" s="96"/>
      <c r="CJ81" s="208"/>
      <c r="CK81" s="208"/>
      <c r="CL81" s="96" t="s">
        <v>125</v>
      </c>
      <c r="CM81" s="96"/>
      <c r="CN81" s="208"/>
      <c r="CO81" s="208"/>
      <c r="CP81" s="96" t="s">
        <v>121</v>
      </c>
      <c r="CQ81" s="208"/>
      <c r="CR81" s="208"/>
      <c r="CS81" s="96" t="s">
        <v>125</v>
      </c>
      <c r="CT81" s="208"/>
      <c r="CU81" s="208"/>
      <c r="CV81" s="208" t="s">
        <v>125</v>
      </c>
      <c r="CW81" s="208" t="s">
        <v>125</v>
      </c>
      <c r="CX81" s="96"/>
      <c r="CY81" s="96" t="s">
        <v>121</v>
      </c>
      <c r="CZ81" s="96"/>
      <c r="DA81" s="96">
        <v>20230705</v>
      </c>
      <c r="DB81" s="96" t="s">
        <v>121</v>
      </c>
      <c r="DC81" s="96"/>
      <c r="DD81" s="96" t="s">
        <v>125</v>
      </c>
      <c r="DE81" s="96"/>
      <c r="DF81" s="95" t="s">
        <v>125</v>
      </c>
      <c r="DG81" s="96"/>
      <c r="DH81" s="101"/>
      <c r="DI81" s="101"/>
      <c r="DJ81" s="101"/>
      <c r="DK81" s="101"/>
      <c r="DL81" s="139"/>
      <c r="DM81" s="148">
        <v>0.18</v>
      </c>
      <c r="DN81" s="148">
        <f t="shared" si="55"/>
        <v>-0.18</v>
      </c>
      <c r="DO81" s="148">
        <v>0.18</v>
      </c>
      <c r="DP81" s="101"/>
      <c r="DQ81" s="101"/>
      <c r="DR81" s="101"/>
      <c r="DS81" s="101"/>
    </row>
    <row r="82" s="22" customFormat="1" ht="114.95" customHeight="1" spans="1:123">
      <c r="A82" s="90">
        <f>+SUBTOTAL(3,G$6:$G82)</f>
        <v>75</v>
      </c>
      <c r="B82" s="94" t="str">
        <f t="shared" si="61"/>
        <v>手续已办结已开工</v>
      </c>
      <c r="C82" s="98"/>
      <c r="D82" s="98"/>
      <c r="E82" s="98"/>
      <c r="F82" s="96"/>
      <c r="G82" s="94" t="s">
        <v>316</v>
      </c>
      <c r="H82" s="94" t="s">
        <v>472</v>
      </c>
      <c r="I82" s="94"/>
      <c r="J82" s="112" t="s">
        <v>647</v>
      </c>
      <c r="K82" s="111" t="s">
        <v>648</v>
      </c>
      <c r="L82" s="90">
        <v>1</v>
      </c>
      <c r="M82" s="94" t="s">
        <v>275</v>
      </c>
      <c r="N82" s="274"/>
      <c r="O82" s="274"/>
      <c r="P82" s="274"/>
      <c r="Q82" s="99"/>
      <c r="R82" s="101"/>
      <c r="S82" s="139" t="s">
        <v>649</v>
      </c>
      <c r="T82" s="139"/>
      <c r="U82" s="100" t="s">
        <v>650</v>
      </c>
      <c r="V82" s="100" t="s">
        <v>195</v>
      </c>
      <c r="W82" s="96" t="s">
        <v>651</v>
      </c>
      <c r="X82" s="100" t="s">
        <v>279</v>
      </c>
      <c r="Y82" s="111" t="s">
        <v>280</v>
      </c>
      <c r="Z82" s="101"/>
      <c r="AA82" s="100" t="s">
        <v>181</v>
      </c>
      <c r="AB82" s="96" t="s">
        <v>182</v>
      </c>
      <c r="AC82" s="96" t="s">
        <v>476</v>
      </c>
      <c r="AD82" s="100" t="s">
        <v>118</v>
      </c>
      <c r="AE82" s="96"/>
      <c r="AF82" s="129" t="s">
        <v>134</v>
      </c>
      <c r="AG82" s="96"/>
      <c r="AH82" s="96"/>
      <c r="AI82" s="96"/>
      <c r="AJ82" s="98">
        <v>7.5</v>
      </c>
      <c r="AK82" s="98">
        <v>5.6619</v>
      </c>
      <c r="AL82" s="149">
        <v>5.6619</v>
      </c>
      <c r="AM82" s="148">
        <v>0.9</v>
      </c>
      <c r="AN82" s="148">
        <v>0.9</v>
      </c>
      <c r="AO82" s="98">
        <v>0</v>
      </c>
      <c r="AP82" s="98">
        <f t="shared" si="60"/>
        <v>0.9</v>
      </c>
      <c r="AQ82" s="98"/>
      <c r="AR82" s="125" t="s">
        <v>121</v>
      </c>
      <c r="AS82" s="117">
        <f t="shared" si="50"/>
        <v>1</v>
      </c>
      <c r="AT82" s="99" t="s">
        <v>184</v>
      </c>
      <c r="AU82" s="99" t="s">
        <v>652</v>
      </c>
      <c r="AV82" s="99" t="s">
        <v>653</v>
      </c>
      <c r="AW82" s="99">
        <v>0</v>
      </c>
      <c r="AX82" s="95">
        <v>0</v>
      </c>
      <c r="AY82" s="98">
        <v>0</v>
      </c>
      <c r="AZ82" s="98">
        <v>0</v>
      </c>
      <c r="BA82" s="98">
        <v>0</v>
      </c>
      <c r="BB82" s="98">
        <v>0</v>
      </c>
      <c r="BC82" s="98"/>
      <c r="BD82" s="172"/>
      <c r="BE82" s="197">
        <f>BH82-(BD82-BC82)</f>
        <v>0</v>
      </c>
      <c r="BF82" s="201"/>
      <c r="BG82" s="194">
        <f t="shared" si="59"/>
        <v>0</v>
      </c>
      <c r="BH82" s="98"/>
      <c r="BI82" s="125" t="s">
        <v>121</v>
      </c>
      <c r="BJ82" s="117">
        <f t="shared" si="63"/>
        <v>1</v>
      </c>
      <c r="BK82" s="199" t="s">
        <v>187</v>
      </c>
      <c r="BL82" s="121"/>
      <c r="BM82" s="121"/>
      <c r="BN82" s="117">
        <v>1</v>
      </c>
      <c r="BO82" s="209">
        <v>45261</v>
      </c>
      <c r="BP82" s="149">
        <f t="shared" si="62"/>
        <v>0</v>
      </c>
      <c r="BQ82" s="228">
        <f t="shared" si="43"/>
        <v>0</v>
      </c>
      <c r="BR82" s="232"/>
      <c r="BS82" s="296"/>
      <c r="BT82" s="112" t="s">
        <v>654</v>
      </c>
      <c r="BU82" s="112"/>
      <c r="BV82" s="112"/>
      <c r="BW82" s="127">
        <f t="shared" si="56"/>
        <v>0</v>
      </c>
      <c r="BX82" s="125" t="str">
        <f t="shared" si="54"/>
        <v>办结</v>
      </c>
      <c r="BY82" s="117"/>
      <c r="BZ82" s="117"/>
      <c r="CA82" s="117"/>
      <c r="CB82" s="199" t="s">
        <v>121</v>
      </c>
      <c r="CC82" s="199"/>
      <c r="CD82" s="199"/>
      <c r="CE82" s="95" t="s">
        <v>125</v>
      </c>
      <c r="CF82" s="95"/>
      <c r="CG82" s="95"/>
      <c r="CH82" s="199" t="s">
        <v>121</v>
      </c>
      <c r="CI82" s="199"/>
      <c r="CJ82" s="199"/>
      <c r="CK82" s="199"/>
      <c r="CL82" s="199" t="s">
        <v>121</v>
      </c>
      <c r="CM82" s="199"/>
      <c r="CN82" s="199"/>
      <c r="CO82" s="199"/>
      <c r="CP82" s="199" t="s">
        <v>121</v>
      </c>
      <c r="CQ82" s="199"/>
      <c r="CR82" s="199"/>
      <c r="CS82" s="199" t="s">
        <v>121</v>
      </c>
      <c r="CT82" s="199"/>
      <c r="CU82" s="199"/>
      <c r="CV82" s="199" t="s">
        <v>121</v>
      </c>
      <c r="CW82" s="199" t="s">
        <v>121</v>
      </c>
      <c r="CX82" s="199"/>
      <c r="CY82" s="199" t="s">
        <v>125</v>
      </c>
      <c r="CZ82" s="199"/>
      <c r="DA82" s="199"/>
      <c r="DB82" s="199" t="s">
        <v>125</v>
      </c>
      <c r="DC82" s="199"/>
      <c r="DD82" s="199" t="s">
        <v>125</v>
      </c>
      <c r="DE82" s="199"/>
      <c r="DF82" s="199"/>
      <c r="DG82" s="199"/>
      <c r="DH82" s="101"/>
      <c r="DI82" s="101"/>
      <c r="DJ82" s="101"/>
      <c r="DK82" s="101"/>
      <c r="DL82" s="101"/>
      <c r="DM82" s="148">
        <v>0.9</v>
      </c>
      <c r="DN82" s="148"/>
      <c r="DO82" s="148">
        <v>0.9</v>
      </c>
      <c r="DP82" s="101"/>
      <c r="DQ82" s="101"/>
      <c r="DR82" s="100" t="s">
        <v>655</v>
      </c>
      <c r="DS82" s="101">
        <v>18648605547</v>
      </c>
    </row>
    <row r="83" s="21" customFormat="1" ht="114.95" customHeight="1" spans="1:123">
      <c r="A83" s="90">
        <f>+SUBTOTAL(3,G$6:$G83)</f>
        <v>76</v>
      </c>
      <c r="B83" s="94" t="s">
        <v>127</v>
      </c>
      <c r="C83" s="98"/>
      <c r="D83" s="98"/>
      <c r="E83" s="98"/>
      <c r="F83" s="96"/>
      <c r="G83" s="94" t="s">
        <v>316</v>
      </c>
      <c r="H83" s="94" t="s">
        <v>472</v>
      </c>
      <c r="I83" s="94"/>
      <c r="J83" s="112" t="s">
        <v>656</v>
      </c>
      <c r="K83" s="111" t="s">
        <v>657</v>
      </c>
      <c r="L83" s="90">
        <v>1</v>
      </c>
      <c r="M83" s="94" t="s">
        <v>176</v>
      </c>
      <c r="N83" s="98"/>
      <c r="O83" s="98"/>
      <c r="P83" s="98"/>
      <c r="Q83" s="99"/>
      <c r="R83" s="101"/>
      <c r="S83" s="139" t="s">
        <v>658</v>
      </c>
      <c r="T83" s="139"/>
      <c r="U83" s="100" t="s">
        <v>650</v>
      </c>
      <c r="V83" s="100"/>
      <c r="W83" s="96"/>
      <c r="X83" s="100" t="s">
        <v>279</v>
      </c>
      <c r="Y83" s="111" t="s">
        <v>280</v>
      </c>
      <c r="Z83" s="101"/>
      <c r="AA83" s="100" t="s">
        <v>181</v>
      </c>
      <c r="AB83" s="96" t="s">
        <v>182</v>
      </c>
      <c r="AC83" s="96" t="s">
        <v>476</v>
      </c>
      <c r="AD83" s="100" t="s">
        <v>118</v>
      </c>
      <c r="AE83" s="96"/>
      <c r="AF83" s="129" t="s">
        <v>134</v>
      </c>
      <c r="AG83" s="96"/>
      <c r="AH83" s="96"/>
      <c r="AI83" s="96"/>
      <c r="AJ83" s="99">
        <v>1.5</v>
      </c>
      <c r="AK83" s="99"/>
      <c r="AL83" s="149"/>
      <c r="AM83" s="148">
        <v>0.4012</v>
      </c>
      <c r="AN83" s="148">
        <v>0.4012</v>
      </c>
      <c r="AO83" s="98">
        <v>0.4438</v>
      </c>
      <c r="AP83" s="98">
        <f t="shared" si="60"/>
        <v>-0.8582</v>
      </c>
      <c r="AQ83" s="98">
        <v>0.4</v>
      </c>
      <c r="AR83" s="125" t="s">
        <v>121</v>
      </c>
      <c r="AS83" s="117">
        <f t="shared" si="50"/>
        <v>1</v>
      </c>
      <c r="AT83" s="99"/>
      <c r="AU83" s="99">
        <v>202303</v>
      </c>
      <c r="AV83" s="99" t="s">
        <v>659</v>
      </c>
      <c r="AW83" s="99"/>
      <c r="AX83" s="96"/>
      <c r="AY83" s="99">
        <v>0.3193</v>
      </c>
      <c r="AZ83" s="99">
        <v>0.4012</v>
      </c>
      <c r="BA83" s="99">
        <v>0.6271</v>
      </c>
      <c r="BB83" s="99">
        <v>1.0562</v>
      </c>
      <c r="BC83" s="99">
        <v>1.1594</v>
      </c>
      <c r="BD83" s="176">
        <v>1.2963</v>
      </c>
      <c r="BE83" s="197">
        <v>0.1</v>
      </c>
      <c r="BF83" s="203"/>
      <c r="BG83" s="194">
        <f t="shared" si="59"/>
        <v>0.1</v>
      </c>
      <c r="BH83" s="99">
        <v>0.4</v>
      </c>
      <c r="BI83" s="159" t="s">
        <v>137</v>
      </c>
      <c r="BJ83" s="117">
        <f t="shared" si="63"/>
        <v>1</v>
      </c>
      <c r="BK83" s="199"/>
      <c r="BL83" s="121"/>
      <c r="BM83" s="121"/>
      <c r="BN83" s="117"/>
      <c r="BO83" s="209"/>
      <c r="BP83" s="149">
        <f t="shared" si="62"/>
        <v>1.2594</v>
      </c>
      <c r="BQ83" s="228">
        <f t="shared" si="43"/>
        <v>3.13908275174477</v>
      </c>
      <c r="BR83" s="232"/>
      <c r="BS83" s="296"/>
      <c r="BT83" s="112" t="s">
        <v>660</v>
      </c>
      <c r="BU83" s="234"/>
      <c r="BV83" s="118"/>
      <c r="BW83" s="127">
        <f t="shared" si="56"/>
        <v>0</v>
      </c>
      <c r="BX83" s="127"/>
      <c r="BY83" s="117"/>
      <c r="BZ83" s="117"/>
      <c r="CA83" s="117"/>
      <c r="CB83" s="199"/>
      <c r="CC83" s="199"/>
      <c r="CD83" s="199"/>
      <c r="CE83" s="95"/>
      <c r="CF83" s="95"/>
      <c r="CG83" s="95"/>
      <c r="CH83" s="199"/>
      <c r="CI83" s="199"/>
      <c r="CJ83" s="199"/>
      <c r="CK83" s="199"/>
      <c r="CL83" s="199"/>
      <c r="CM83" s="199"/>
      <c r="CN83" s="199"/>
      <c r="CO83" s="199"/>
      <c r="CP83" s="199"/>
      <c r="CQ83" s="199"/>
      <c r="CR83" s="199"/>
      <c r="CS83" s="199"/>
      <c r="CT83" s="199"/>
      <c r="CU83" s="199"/>
      <c r="CV83" s="199"/>
      <c r="CW83" s="199"/>
      <c r="CX83" s="199"/>
      <c r="CY83" s="199"/>
      <c r="CZ83" s="199"/>
      <c r="DA83" s="199"/>
      <c r="DB83" s="199"/>
      <c r="DC83" s="199"/>
      <c r="DD83" s="199"/>
      <c r="DE83" s="199"/>
      <c r="DF83" s="199"/>
      <c r="DG83" s="199"/>
      <c r="DH83" s="101"/>
      <c r="DI83" s="101"/>
      <c r="DJ83" s="101"/>
      <c r="DK83" s="101"/>
      <c r="DL83" s="101"/>
      <c r="DM83" s="148">
        <v>0.18</v>
      </c>
      <c r="DN83" s="148">
        <f>+DK83-DM83</f>
        <v>-0.18</v>
      </c>
      <c r="DO83" s="148"/>
      <c r="DP83" s="101"/>
      <c r="DQ83" s="101"/>
      <c r="DR83" s="100"/>
      <c r="DS83" s="101"/>
    </row>
    <row r="84" s="21" customFormat="1" ht="114.95" customHeight="1" spans="1:123">
      <c r="A84" s="90">
        <f>+SUBTOTAL(3,G$6:$G84)</f>
        <v>77</v>
      </c>
      <c r="B84" s="94"/>
      <c r="C84" s="98"/>
      <c r="D84" s="98"/>
      <c r="E84" s="98"/>
      <c r="F84" s="96"/>
      <c r="G84" s="94" t="s">
        <v>316</v>
      </c>
      <c r="H84" s="94" t="s">
        <v>472</v>
      </c>
      <c r="I84" s="94"/>
      <c r="J84" s="112" t="s">
        <v>661</v>
      </c>
      <c r="K84" s="111"/>
      <c r="L84" s="90">
        <v>1</v>
      </c>
      <c r="M84" s="94" t="s">
        <v>300</v>
      </c>
      <c r="N84" s="98"/>
      <c r="O84" s="98"/>
      <c r="P84" s="98"/>
      <c r="Q84" s="99"/>
      <c r="R84" s="101"/>
      <c r="S84" s="139"/>
      <c r="T84" s="139"/>
      <c r="U84" s="100"/>
      <c r="V84" s="100"/>
      <c r="W84" s="96"/>
      <c r="X84" s="100"/>
      <c r="Y84" s="111"/>
      <c r="Z84" s="101"/>
      <c r="AA84" s="100" t="s">
        <v>181</v>
      </c>
      <c r="AB84" s="96"/>
      <c r="AC84" s="96"/>
      <c r="AD84" s="100" t="s">
        <v>118</v>
      </c>
      <c r="AE84" s="96"/>
      <c r="AF84" s="129"/>
      <c r="AG84" s="96"/>
      <c r="AH84" s="96"/>
      <c r="AI84" s="96"/>
      <c r="AJ84" s="99">
        <v>2</v>
      </c>
      <c r="AK84" s="99"/>
      <c r="AL84" s="149"/>
      <c r="AM84" s="148"/>
      <c r="AN84" s="148"/>
      <c r="AO84" s="98"/>
      <c r="AP84" s="98"/>
      <c r="AQ84" s="98"/>
      <c r="AR84" s="125" t="s">
        <v>121</v>
      </c>
      <c r="AS84" s="117">
        <f t="shared" si="50"/>
        <v>1</v>
      </c>
      <c r="AT84" s="99"/>
      <c r="AU84" s="99">
        <v>202309</v>
      </c>
      <c r="AV84" s="99" t="s">
        <v>662</v>
      </c>
      <c r="AW84" s="99"/>
      <c r="AX84" s="96"/>
      <c r="AY84" s="99"/>
      <c r="AZ84" s="99"/>
      <c r="BA84" s="99"/>
      <c r="BB84" s="99"/>
      <c r="BC84" s="99"/>
      <c r="BD84" s="176">
        <v>0.4505</v>
      </c>
      <c r="BE84" s="197">
        <v>0.5</v>
      </c>
      <c r="BF84" s="203">
        <v>0.15</v>
      </c>
      <c r="BG84" s="194">
        <f t="shared" si="59"/>
        <v>0.35</v>
      </c>
      <c r="BH84" s="99"/>
      <c r="BI84" s="159"/>
      <c r="BJ84" s="117"/>
      <c r="BK84" s="199"/>
      <c r="BL84" s="121"/>
      <c r="BM84" s="121"/>
      <c r="BN84" s="117"/>
      <c r="BO84" s="209"/>
      <c r="BP84" s="149">
        <f t="shared" si="62"/>
        <v>0.5</v>
      </c>
      <c r="BQ84" s="228"/>
      <c r="BR84" s="232"/>
      <c r="BS84" s="296"/>
      <c r="BT84" s="112"/>
      <c r="BU84" s="234"/>
      <c r="BV84" s="118"/>
      <c r="BW84" s="127"/>
      <c r="BX84" s="127"/>
      <c r="BY84" s="117"/>
      <c r="BZ84" s="117"/>
      <c r="CA84" s="117"/>
      <c r="CB84" s="199"/>
      <c r="CC84" s="199"/>
      <c r="CD84" s="199"/>
      <c r="CE84" s="95"/>
      <c r="CF84" s="95"/>
      <c r="CG84" s="95"/>
      <c r="CH84" s="199"/>
      <c r="CI84" s="199"/>
      <c r="CJ84" s="199"/>
      <c r="CK84" s="199"/>
      <c r="CL84" s="199"/>
      <c r="CM84" s="199"/>
      <c r="CN84" s="199"/>
      <c r="CO84" s="199"/>
      <c r="CP84" s="199"/>
      <c r="CQ84" s="199"/>
      <c r="CR84" s="199"/>
      <c r="CS84" s="199"/>
      <c r="CT84" s="199"/>
      <c r="CU84" s="199"/>
      <c r="CV84" s="199"/>
      <c r="CW84" s="199"/>
      <c r="CX84" s="199"/>
      <c r="CY84" s="199"/>
      <c r="CZ84" s="199"/>
      <c r="DA84" s="199"/>
      <c r="DB84" s="199"/>
      <c r="DC84" s="199"/>
      <c r="DD84" s="199"/>
      <c r="DE84" s="199"/>
      <c r="DF84" s="199"/>
      <c r="DG84" s="199"/>
      <c r="DH84" s="101"/>
      <c r="DI84" s="101"/>
      <c r="DJ84" s="101"/>
      <c r="DK84" s="101"/>
      <c r="DL84" s="101"/>
      <c r="DM84" s="148"/>
      <c r="DN84" s="148"/>
      <c r="DO84" s="148"/>
      <c r="DP84" s="101"/>
      <c r="DQ84" s="101"/>
      <c r="DR84" s="100"/>
      <c r="DS84" s="101"/>
    </row>
    <row r="85" s="21" customFormat="1" ht="114.95" customHeight="1" spans="1:123">
      <c r="A85" s="90"/>
      <c r="B85" s="94"/>
      <c r="C85" s="98"/>
      <c r="D85" s="98"/>
      <c r="E85" s="98"/>
      <c r="F85" s="96"/>
      <c r="G85" s="94"/>
      <c r="H85" s="94" t="s">
        <v>472</v>
      </c>
      <c r="I85" s="94"/>
      <c r="J85" s="112" t="s">
        <v>663</v>
      </c>
      <c r="K85" s="111"/>
      <c r="L85" s="90">
        <v>1</v>
      </c>
      <c r="M85" s="94" t="s">
        <v>300</v>
      </c>
      <c r="N85" s="98"/>
      <c r="O85" s="98"/>
      <c r="P85" s="98"/>
      <c r="Q85" s="99"/>
      <c r="R85" s="101"/>
      <c r="S85" s="139"/>
      <c r="T85" s="139"/>
      <c r="U85" s="100"/>
      <c r="V85" s="100"/>
      <c r="W85" s="96"/>
      <c r="X85" s="100"/>
      <c r="Y85" s="111"/>
      <c r="Z85" s="101"/>
      <c r="AA85" s="100"/>
      <c r="AB85" s="96"/>
      <c r="AC85" s="96"/>
      <c r="AD85" s="100" t="s">
        <v>133</v>
      </c>
      <c r="AE85" s="96"/>
      <c r="AF85" s="129"/>
      <c r="AG85" s="96"/>
      <c r="AH85" s="96"/>
      <c r="AI85" s="96"/>
      <c r="AJ85" s="99">
        <v>0.1</v>
      </c>
      <c r="AK85" s="99"/>
      <c r="AL85" s="149"/>
      <c r="AM85" s="148"/>
      <c r="AN85" s="148"/>
      <c r="AO85" s="98"/>
      <c r="AP85" s="98"/>
      <c r="AQ85" s="98"/>
      <c r="AR85" s="125" t="s">
        <v>121</v>
      </c>
      <c r="AS85" s="117">
        <f t="shared" si="50"/>
        <v>1</v>
      </c>
      <c r="AT85" s="99"/>
      <c r="AU85" s="99">
        <v>202309</v>
      </c>
      <c r="AV85" s="99" t="s">
        <v>664</v>
      </c>
      <c r="AW85" s="99"/>
      <c r="AX85" s="96"/>
      <c r="AY85" s="99"/>
      <c r="AZ85" s="99"/>
      <c r="BA85" s="99"/>
      <c r="BB85" s="99"/>
      <c r="BC85" s="99"/>
      <c r="BD85" s="176">
        <v>0.0185</v>
      </c>
      <c r="BE85" s="197">
        <v>0</v>
      </c>
      <c r="BF85" s="203"/>
      <c r="BG85" s="194">
        <f t="shared" si="59"/>
        <v>0</v>
      </c>
      <c r="BH85" s="99"/>
      <c r="BI85" s="159"/>
      <c r="BJ85" s="117"/>
      <c r="BK85" s="199"/>
      <c r="BL85" s="121"/>
      <c r="BM85" s="121"/>
      <c r="BN85" s="117"/>
      <c r="BO85" s="209"/>
      <c r="BP85" s="149">
        <f t="shared" si="62"/>
        <v>0</v>
      </c>
      <c r="BQ85" s="228"/>
      <c r="BR85" s="232"/>
      <c r="BS85" s="296"/>
      <c r="BT85" s="112"/>
      <c r="BU85" s="234"/>
      <c r="BV85" s="118"/>
      <c r="BW85" s="127"/>
      <c r="BX85" s="127"/>
      <c r="BY85" s="117"/>
      <c r="BZ85" s="117"/>
      <c r="CA85" s="117"/>
      <c r="CB85" s="199"/>
      <c r="CC85" s="199"/>
      <c r="CD85" s="199"/>
      <c r="CE85" s="95"/>
      <c r="CF85" s="95"/>
      <c r="CG85" s="95"/>
      <c r="CH85" s="199"/>
      <c r="CI85" s="199"/>
      <c r="CJ85" s="199"/>
      <c r="CK85" s="199"/>
      <c r="CL85" s="199"/>
      <c r="CM85" s="199"/>
      <c r="CN85" s="199"/>
      <c r="CO85" s="199"/>
      <c r="CP85" s="199"/>
      <c r="CQ85" s="199"/>
      <c r="CR85" s="199"/>
      <c r="CS85" s="199"/>
      <c r="CT85" s="199"/>
      <c r="CU85" s="199"/>
      <c r="CV85" s="199"/>
      <c r="CW85" s="199"/>
      <c r="CX85" s="199"/>
      <c r="CY85" s="199"/>
      <c r="CZ85" s="199"/>
      <c r="DA85" s="199"/>
      <c r="DB85" s="199"/>
      <c r="DC85" s="199"/>
      <c r="DD85" s="199"/>
      <c r="DE85" s="199"/>
      <c r="DF85" s="199"/>
      <c r="DG85" s="199"/>
      <c r="DH85" s="101"/>
      <c r="DI85" s="101"/>
      <c r="DJ85" s="101"/>
      <c r="DK85" s="101"/>
      <c r="DL85" s="101"/>
      <c r="DM85" s="148"/>
      <c r="DN85" s="148"/>
      <c r="DO85" s="148"/>
      <c r="DP85" s="101"/>
      <c r="DQ85" s="101"/>
      <c r="DR85" s="100"/>
      <c r="DS85" s="101"/>
    </row>
    <row r="86" s="21" customFormat="1" ht="114.95" customHeight="1" spans="1:123">
      <c r="A86" s="90"/>
      <c r="B86" s="94"/>
      <c r="C86" s="98"/>
      <c r="D86" s="98"/>
      <c r="E86" s="98"/>
      <c r="F86" s="96"/>
      <c r="G86" s="94"/>
      <c r="H86" s="94" t="s">
        <v>472</v>
      </c>
      <c r="I86" s="94"/>
      <c r="J86" s="112" t="s">
        <v>665</v>
      </c>
      <c r="K86" s="111"/>
      <c r="L86" s="90">
        <v>1</v>
      </c>
      <c r="M86" s="94" t="s">
        <v>300</v>
      </c>
      <c r="N86" s="98"/>
      <c r="O86" s="98"/>
      <c r="P86" s="98"/>
      <c r="Q86" s="99"/>
      <c r="R86" s="101"/>
      <c r="S86" s="139"/>
      <c r="T86" s="139"/>
      <c r="U86" s="100"/>
      <c r="V86" s="100"/>
      <c r="W86" s="96"/>
      <c r="X86" s="100"/>
      <c r="Y86" s="111"/>
      <c r="Z86" s="101"/>
      <c r="AA86" s="100"/>
      <c r="AB86" s="96"/>
      <c r="AC86" s="96"/>
      <c r="AD86" s="100" t="s">
        <v>133</v>
      </c>
      <c r="AE86" s="96"/>
      <c r="AF86" s="129"/>
      <c r="AG86" s="96"/>
      <c r="AH86" s="96"/>
      <c r="AI86" s="96"/>
      <c r="AJ86" s="99">
        <v>0.7</v>
      </c>
      <c r="AK86" s="99"/>
      <c r="AL86" s="149"/>
      <c r="AM86" s="148"/>
      <c r="AN86" s="148"/>
      <c r="AO86" s="98"/>
      <c r="AP86" s="98"/>
      <c r="AQ86" s="98"/>
      <c r="AR86" s="125" t="s">
        <v>121</v>
      </c>
      <c r="AS86" s="117">
        <f t="shared" si="50"/>
        <v>1</v>
      </c>
      <c r="AT86" s="99"/>
      <c r="AU86" s="99">
        <v>202309</v>
      </c>
      <c r="AV86" s="99" t="s">
        <v>666</v>
      </c>
      <c r="AW86" s="99"/>
      <c r="AX86" s="96"/>
      <c r="AY86" s="99"/>
      <c r="AZ86" s="99"/>
      <c r="BA86" s="99"/>
      <c r="BB86" s="99"/>
      <c r="BC86" s="99"/>
      <c r="BD86" s="176">
        <v>0.1378</v>
      </c>
      <c r="BE86" s="197">
        <v>0</v>
      </c>
      <c r="BF86" s="203"/>
      <c r="BG86" s="194">
        <f t="shared" si="59"/>
        <v>0</v>
      </c>
      <c r="BH86" s="99"/>
      <c r="BI86" s="159"/>
      <c r="BJ86" s="117"/>
      <c r="BK86" s="199"/>
      <c r="BL86" s="121"/>
      <c r="BM86" s="121"/>
      <c r="BN86" s="117"/>
      <c r="BO86" s="209"/>
      <c r="BP86" s="149">
        <f t="shared" si="62"/>
        <v>0</v>
      </c>
      <c r="BQ86" s="228"/>
      <c r="BR86" s="232"/>
      <c r="BS86" s="296"/>
      <c r="BT86" s="112"/>
      <c r="BU86" s="234"/>
      <c r="BV86" s="118"/>
      <c r="BW86" s="127"/>
      <c r="BX86" s="127"/>
      <c r="BY86" s="117"/>
      <c r="BZ86" s="117"/>
      <c r="CA86" s="117"/>
      <c r="CB86" s="199"/>
      <c r="CC86" s="199"/>
      <c r="CD86" s="199"/>
      <c r="CE86" s="95"/>
      <c r="CF86" s="95"/>
      <c r="CG86" s="95"/>
      <c r="CH86" s="199"/>
      <c r="CI86" s="199"/>
      <c r="CJ86" s="199"/>
      <c r="CK86" s="199"/>
      <c r="CL86" s="199"/>
      <c r="CM86" s="199"/>
      <c r="CN86" s="199"/>
      <c r="CO86" s="199"/>
      <c r="CP86" s="199"/>
      <c r="CQ86" s="199"/>
      <c r="CR86" s="199"/>
      <c r="CS86" s="199"/>
      <c r="CT86" s="199"/>
      <c r="CU86" s="199"/>
      <c r="CV86" s="199"/>
      <c r="CW86" s="199"/>
      <c r="CX86" s="199"/>
      <c r="CY86" s="199"/>
      <c r="CZ86" s="199"/>
      <c r="DA86" s="199"/>
      <c r="DB86" s="199"/>
      <c r="DC86" s="199"/>
      <c r="DD86" s="199"/>
      <c r="DE86" s="199"/>
      <c r="DF86" s="199"/>
      <c r="DG86" s="199"/>
      <c r="DH86" s="101"/>
      <c r="DI86" s="101"/>
      <c r="DJ86" s="101"/>
      <c r="DK86" s="101"/>
      <c r="DL86" s="101"/>
      <c r="DM86" s="148"/>
      <c r="DN86" s="148"/>
      <c r="DO86" s="148"/>
      <c r="DP86" s="101"/>
      <c r="DQ86" s="101"/>
      <c r="DR86" s="100"/>
      <c r="DS86" s="101"/>
    </row>
    <row r="87" s="22" customFormat="1" ht="80.1" customHeight="1" spans="1:123">
      <c r="A87" s="90">
        <f>+SUBTOTAL(3,G$6:$G87)</f>
        <v>77</v>
      </c>
      <c r="B87" s="94"/>
      <c r="C87" s="99"/>
      <c r="D87" s="99"/>
      <c r="E87" s="99"/>
      <c r="F87" s="96"/>
      <c r="G87" s="94"/>
      <c r="H87" s="94" t="s">
        <v>472</v>
      </c>
      <c r="I87" s="94"/>
      <c r="J87" s="112" t="s">
        <v>667</v>
      </c>
      <c r="K87" s="111"/>
      <c r="L87" s="101">
        <v>1</v>
      </c>
      <c r="M87" s="94" t="s">
        <v>300</v>
      </c>
      <c r="N87" s="90"/>
      <c r="O87" s="90"/>
      <c r="P87" s="90"/>
      <c r="Q87" s="99"/>
      <c r="R87" s="101"/>
      <c r="S87" s="139"/>
      <c r="T87" s="139"/>
      <c r="U87" s="100"/>
      <c r="V87" s="100"/>
      <c r="W87" s="96"/>
      <c r="X87" s="100" t="s">
        <v>279</v>
      </c>
      <c r="Y87" s="111" t="s">
        <v>280</v>
      </c>
      <c r="Z87" s="101"/>
      <c r="AA87" s="100"/>
      <c r="AB87" s="96"/>
      <c r="AC87" s="96"/>
      <c r="AD87" s="100" t="s">
        <v>118</v>
      </c>
      <c r="AE87" s="96"/>
      <c r="AF87" s="129"/>
      <c r="AG87" s="96"/>
      <c r="AH87" s="96"/>
      <c r="AI87" s="96"/>
      <c r="AJ87" s="98"/>
      <c r="AK87" s="98"/>
      <c r="AL87" s="149"/>
      <c r="AM87" s="148"/>
      <c r="AN87" s="148"/>
      <c r="AO87" s="98">
        <v>0</v>
      </c>
      <c r="AP87" s="98">
        <f t="shared" ref="AP87:AP95" si="64">+AM87-BC87-BE87</f>
        <v>-0.2</v>
      </c>
      <c r="AQ87" s="98"/>
      <c r="AR87" s="125" t="s">
        <v>121</v>
      </c>
      <c r="AS87" s="117">
        <f t="shared" si="50"/>
        <v>1</v>
      </c>
      <c r="AT87" s="99"/>
      <c r="AU87" s="99"/>
      <c r="AV87" s="99" t="s">
        <v>668</v>
      </c>
      <c r="AW87" s="99"/>
      <c r="AX87" s="95"/>
      <c r="AY87" s="98">
        <v>0.2</v>
      </c>
      <c r="AZ87" s="98">
        <v>0.2</v>
      </c>
      <c r="BA87" s="286">
        <v>0.2</v>
      </c>
      <c r="BB87" s="286">
        <v>0.2</v>
      </c>
      <c r="BC87" s="286">
        <v>0.2</v>
      </c>
      <c r="BD87" s="287">
        <v>0.2</v>
      </c>
      <c r="BE87" s="197">
        <f t="shared" ref="BE87:BE95" si="65">BH87-(BD87-BC87)</f>
        <v>0</v>
      </c>
      <c r="BF87" s="201"/>
      <c r="BG87" s="194">
        <f t="shared" si="59"/>
        <v>0</v>
      </c>
      <c r="BH87" s="98"/>
      <c r="BI87" s="125"/>
      <c r="BJ87" s="117"/>
      <c r="BK87" s="199"/>
      <c r="BL87" s="121"/>
      <c r="BM87" s="121"/>
      <c r="BN87" s="117"/>
      <c r="BO87" s="209"/>
      <c r="BP87" s="149">
        <f t="shared" si="62"/>
        <v>0.2</v>
      </c>
      <c r="BQ87" s="228"/>
      <c r="BR87" s="232"/>
      <c r="BS87" s="296"/>
      <c r="BT87" s="112"/>
      <c r="BU87" s="112"/>
      <c r="BV87" s="112"/>
      <c r="BW87" s="127"/>
      <c r="BX87" s="125"/>
      <c r="BY87" s="117"/>
      <c r="BZ87" s="117"/>
      <c r="CA87" s="117"/>
      <c r="CB87" s="199"/>
      <c r="CC87" s="199"/>
      <c r="CD87" s="199"/>
      <c r="CE87" s="95"/>
      <c r="CF87" s="95"/>
      <c r="CG87" s="95"/>
      <c r="CH87" s="199"/>
      <c r="CI87" s="199"/>
      <c r="CJ87" s="199"/>
      <c r="CK87" s="199"/>
      <c r="CL87" s="199"/>
      <c r="CM87" s="199"/>
      <c r="CN87" s="199"/>
      <c r="CO87" s="199"/>
      <c r="CP87" s="199"/>
      <c r="CQ87" s="199"/>
      <c r="CR87" s="199"/>
      <c r="CS87" s="199"/>
      <c r="CT87" s="199"/>
      <c r="CU87" s="199"/>
      <c r="CV87" s="199"/>
      <c r="CW87" s="199"/>
      <c r="CX87" s="199"/>
      <c r="CY87" s="199"/>
      <c r="CZ87" s="199"/>
      <c r="DA87" s="199"/>
      <c r="DB87" s="199"/>
      <c r="DC87" s="199"/>
      <c r="DD87" s="199"/>
      <c r="DE87" s="199"/>
      <c r="DF87" s="199"/>
      <c r="DG87" s="199"/>
      <c r="DH87" s="101"/>
      <c r="DI87" s="101"/>
      <c r="DJ87" s="101"/>
      <c r="DK87" s="101"/>
      <c r="DL87" s="101"/>
      <c r="DM87" s="148"/>
      <c r="DN87" s="148"/>
      <c r="DO87" s="148"/>
      <c r="DP87" s="101"/>
      <c r="DQ87" s="101"/>
      <c r="DR87" s="100"/>
      <c r="DS87" s="101"/>
    </row>
    <row r="88" s="21" customFormat="1" ht="90" customHeight="1" spans="1:124">
      <c r="A88" s="90">
        <f>+SUBTOTAL(3,G$6:$G88)</f>
        <v>78</v>
      </c>
      <c r="B88" s="94" t="e">
        <f t="shared" ref="B88:B91" si="66">_xlfn.IFS(AND(BI88="否",BX88="办结"),"手续已办结未开工",AND(BI88="是",BX88="未办结"),"手续未办结已开工",AND(BI88="否",BX88="未办结"),"手续未办结未开工",AND(BI88="是",BX88="办结"),"手续已办结已开工")</f>
        <v>#N/A</v>
      </c>
      <c r="C88" s="99"/>
      <c r="D88" s="99"/>
      <c r="E88" s="99"/>
      <c r="F88" s="99"/>
      <c r="G88" s="94" t="s">
        <v>316</v>
      </c>
      <c r="H88" s="94" t="s">
        <v>472</v>
      </c>
      <c r="I88" s="94"/>
      <c r="J88" s="112" t="s">
        <v>669</v>
      </c>
      <c r="K88" s="111" t="s">
        <v>670</v>
      </c>
      <c r="L88" s="101">
        <v>1</v>
      </c>
      <c r="M88" s="94" t="s">
        <v>176</v>
      </c>
      <c r="N88" s="101"/>
      <c r="O88" s="101"/>
      <c r="P88" s="101"/>
      <c r="Q88" s="99"/>
      <c r="R88" s="101"/>
      <c r="S88" s="101" t="s">
        <v>671</v>
      </c>
      <c r="T88" s="101"/>
      <c r="U88" s="100" t="s">
        <v>672</v>
      </c>
      <c r="V88" s="100" t="s">
        <v>166</v>
      </c>
      <c r="W88" s="96" t="s">
        <v>673</v>
      </c>
      <c r="X88" s="100" t="s">
        <v>279</v>
      </c>
      <c r="Y88" s="111" t="s">
        <v>280</v>
      </c>
      <c r="Z88" s="101"/>
      <c r="AA88" s="100" t="s">
        <v>181</v>
      </c>
      <c r="AB88" s="96" t="s">
        <v>182</v>
      </c>
      <c r="AC88" s="96" t="s">
        <v>476</v>
      </c>
      <c r="AD88" s="100" t="s">
        <v>133</v>
      </c>
      <c r="AE88" s="96"/>
      <c r="AF88" s="129" t="s">
        <v>134</v>
      </c>
      <c r="AG88" s="99"/>
      <c r="AH88" s="99"/>
      <c r="AI88" s="99"/>
      <c r="AJ88" s="148">
        <v>0.762867</v>
      </c>
      <c r="AK88" s="149">
        <v>0.4659</v>
      </c>
      <c r="AL88" s="149">
        <v>0.0909</v>
      </c>
      <c r="AM88" s="148">
        <v>0.296967</v>
      </c>
      <c r="AN88" s="148">
        <v>0.296967</v>
      </c>
      <c r="AO88" s="98">
        <v>0.25</v>
      </c>
      <c r="AP88" s="98">
        <f t="shared" si="64"/>
        <v>0.196967</v>
      </c>
      <c r="AQ88" s="98"/>
      <c r="AR88" s="125" t="s">
        <v>121</v>
      </c>
      <c r="AS88" s="117">
        <f t="shared" si="50"/>
        <v>1</v>
      </c>
      <c r="AT88" s="96" t="s">
        <v>184</v>
      </c>
      <c r="AU88" s="96" t="s">
        <v>674</v>
      </c>
      <c r="AV88" s="280" t="s">
        <v>675</v>
      </c>
      <c r="AW88" s="96">
        <v>0</v>
      </c>
      <c r="AX88" s="96">
        <v>0</v>
      </c>
      <c r="AY88" s="96">
        <v>0</v>
      </c>
      <c r="AZ88" s="96">
        <v>0</v>
      </c>
      <c r="BA88" s="96">
        <v>0</v>
      </c>
      <c r="BB88" s="96">
        <v>0</v>
      </c>
      <c r="BC88" s="96">
        <v>0.1</v>
      </c>
      <c r="BD88" s="177">
        <v>0</v>
      </c>
      <c r="BE88" s="197"/>
      <c r="BF88" s="211"/>
      <c r="BG88" s="194">
        <f t="shared" si="59"/>
        <v>0</v>
      </c>
      <c r="BH88" s="95"/>
      <c r="BI88" s="159" t="s">
        <v>137</v>
      </c>
      <c r="BJ88" s="117">
        <f t="shared" ref="BJ88:BJ92" si="67">+IF(OR(BI88="是",BI88="完工"),1,0)</f>
        <v>1</v>
      </c>
      <c r="BK88" s="202">
        <v>45047</v>
      </c>
      <c r="BL88" s="118"/>
      <c r="BM88" s="118"/>
      <c r="BN88" s="206">
        <v>1</v>
      </c>
      <c r="BO88" s="209">
        <v>45261</v>
      </c>
      <c r="BP88" s="149">
        <f t="shared" si="62"/>
        <v>0.1</v>
      </c>
      <c r="BQ88" s="228">
        <f t="shared" ref="BQ88:BQ92" si="68">BP88/AM88</f>
        <v>0.336737752006115</v>
      </c>
      <c r="BR88" s="232"/>
      <c r="BS88" s="112" t="s">
        <v>676</v>
      </c>
      <c r="BT88" s="112" t="s">
        <v>677</v>
      </c>
      <c r="BU88" s="118"/>
      <c r="BV88" s="118"/>
      <c r="BW88" s="127">
        <f>+COUNTIF(CB88:DD88,"否")</f>
        <v>0</v>
      </c>
      <c r="BX88" s="125" t="str">
        <f t="shared" ref="BX88:BX91" si="69">+IF(BW88=0,"办结","未办结")</f>
        <v>办结</v>
      </c>
      <c r="BY88" s="117"/>
      <c r="BZ88" s="117"/>
      <c r="CA88" s="117"/>
      <c r="CB88" s="199" t="s">
        <v>121</v>
      </c>
      <c r="CC88" s="199"/>
      <c r="CD88" s="199"/>
      <c r="CE88" s="199" t="s">
        <v>125</v>
      </c>
      <c r="CF88" s="199"/>
      <c r="CG88" s="199"/>
      <c r="CH88" s="199" t="s">
        <v>121</v>
      </c>
      <c r="CI88" s="199"/>
      <c r="CJ88" s="199"/>
      <c r="CK88" s="199"/>
      <c r="CL88" s="199" t="s">
        <v>121</v>
      </c>
      <c r="CM88" s="199"/>
      <c r="CN88" s="199"/>
      <c r="CO88" s="199"/>
      <c r="CP88" s="95" t="s">
        <v>121</v>
      </c>
      <c r="CQ88" s="95"/>
      <c r="CR88" s="95"/>
      <c r="CS88" s="199" t="s">
        <v>125</v>
      </c>
      <c r="CT88" s="199"/>
      <c r="CU88" s="199"/>
      <c r="CV88" s="199" t="s">
        <v>121</v>
      </c>
      <c r="CW88" s="199" t="s">
        <v>121</v>
      </c>
      <c r="CX88" s="199"/>
      <c r="CY88" s="199" t="s">
        <v>125</v>
      </c>
      <c r="CZ88" s="199"/>
      <c r="DA88" s="199"/>
      <c r="DB88" s="199" t="s">
        <v>125</v>
      </c>
      <c r="DC88" s="199"/>
      <c r="DD88" s="199" t="s">
        <v>121</v>
      </c>
      <c r="DE88" s="199"/>
      <c r="DF88" s="199"/>
      <c r="DG88" s="199"/>
      <c r="DH88" s="101"/>
      <c r="DI88" s="101"/>
      <c r="DJ88" s="101"/>
      <c r="DK88" s="101"/>
      <c r="DL88" s="101"/>
      <c r="DM88" s="148">
        <v>0.296967</v>
      </c>
      <c r="DN88" s="148"/>
      <c r="DO88" s="148">
        <v>0.296967</v>
      </c>
      <c r="DP88" s="101"/>
      <c r="DQ88" s="101"/>
      <c r="DR88" s="100" t="s">
        <v>678</v>
      </c>
      <c r="DS88" s="101">
        <v>15248402675</v>
      </c>
      <c r="DT88" s="22"/>
    </row>
    <row r="89" s="24" customFormat="1" ht="80.1" customHeight="1" spans="1:123">
      <c r="A89" s="90">
        <f>+SUBTOTAL(3,G$6:$G89)</f>
        <v>79</v>
      </c>
      <c r="B89" s="94" t="e">
        <f t="shared" si="66"/>
        <v>#N/A</v>
      </c>
      <c r="C89" s="99"/>
      <c r="D89" s="99"/>
      <c r="E89" s="99"/>
      <c r="F89" s="98"/>
      <c r="G89" s="94" t="s">
        <v>316</v>
      </c>
      <c r="H89" s="94" t="s">
        <v>472</v>
      </c>
      <c r="I89" s="94"/>
      <c r="J89" s="112" t="s">
        <v>679</v>
      </c>
      <c r="K89" s="110"/>
      <c r="L89" s="101">
        <v>1</v>
      </c>
      <c r="M89" s="94" t="s">
        <v>107</v>
      </c>
      <c r="N89" s="99"/>
      <c r="O89" s="99"/>
      <c r="P89" s="99"/>
      <c r="Q89" s="98"/>
      <c r="R89" s="90"/>
      <c r="S89" s="90"/>
      <c r="T89" s="90"/>
      <c r="U89" s="94"/>
      <c r="V89" s="94"/>
      <c r="W89" s="95"/>
      <c r="X89" s="100" t="s">
        <v>279</v>
      </c>
      <c r="Y89" s="111" t="s">
        <v>280</v>
      </c>
      <c r="Z89" s="90"/>
      <c r="AA89" s="100" t="s">
        <v>181</v>
      </c>
      <c r="AB89" s="96" t="s">
        <v>182</v>
      </c>
      <c r="AC89" s="96" t="s">
        <v>476</v>
      </c>
      <c r="AD89" s="136" t="s">
        <v>133</v>
      </c>
      <c r="AE89" s="95"/>
      <c r="AF89" s="140" t="s">
        <v>134</v>
      </c>
      <c r="AG89" s="98"/>
      <c r="AH89" s="98"/>
      <c r="AI89" s="98"/>
      <c r="AJ89" s="148">
        <v>0.3</v>
      </c>
      <c r="AK89" s="148"/>
      <c r="AL89" s="148"/>
      <c r="AM89" s="148">
        <v>0.2379</v>
      </c>
      <c r="AN89" s="148">
        <v>0.2379</v>
      </c>
      <c r="AO89" s="98">
        <v>0</v>
      </c>
      <c r="AP89" s="98">
        <f t="shared" si="64"/>
        <v>0</v>
      </c>
      <c r="AQ89" s="98"/>
      <c r="AR89" s="125" t="s">
        <v>121</v>
      </c>
      <c r="AS89" s="127">
        <f t="shared" si="50"/>
        <v>1</v>
      </c>
      <c r="AT89" s="95"/>
      <c r="AU89" s="95">
        <v>2023</v>
      </c>
      <c r="AV89" s="95" t="s">
        <v>680</v>
      </c>
      <c r="AW89" s="95"/>
      <c r="AX89" s="95"/>
      <c r="AY89" s="95">
        <v>0.2379</v>
      </c>
      <c r="AZ89" s="95">
        <v>0.2379</v>
      </c>
      <c r="BA89" s="95">
        <v>0.2379</v>
      </c>
      <c r="BB89" s="95">
        <v>0.2379</v>
      </c>
      <c r="BC89" s="95">
        <v>0.2379</v>
      </c>
      <c r="BD89" s="179">
        <v>0.2379</v>
      </c>
      <c r="BE89" s="197">
        <f t="shared" si="65"/>
        <v>0</v>
      </c>
      <c r="BF89" s="211"/>
      <c r="BG89" s="194">
        <f t="shared" si="59"/>
        <v>0</v>
      </c>
      <c r="BH89" s="95"/>
      <c r="BI89" s="159" t="s">
        <v>137</v>
      </c>
      <c r="BJ89" s="117">
        <f t="shared" si="67"/>
        <v>1</v>
      </c>
      <c r="BK89" s="202"/>
      <c r="BL89" s="112"/>
      <c r="BM89" s="112"/>
      <c r="BN89" s="297"/>
      <c r="BO89" s="202"/>
      <c r="BP89" s="149">
        <f t="shared" si="62"/>
        <v>0.2379</v>
      </c>
      <c r="BQ89" s="228">
        <f t="shared" si="68"/>
        <v>1</v>
      </c>
      <c r="BR89" s="232"/>
      <c r="BS89" s="112"/>
      <c r="BT89" s="112" t="s">
        <v>681</v>
      </c>
      <c r="BU89" s="112"/>
      <c r="BV89" s="112"/>
      <c r="BW89" s="127"/>
      <c r="BX89" s="125" t="str">
        <f t="shared" si="69"/>
        <v>办结</v>
      </c>
      <c r="BY89" s="127"/>
      <c r="BZ89" s="127"/>
      <c r="CA89" s="127"/>
      <c r="CB89" s="199"/>
      <c r="CC89" s="199"/>
      <c r="CD89" s="199"/>
      <c r="CE89" s="199"/>
      <c r="CF89" s="199"/>
      <c r="CG89" s="199"/>
      <c r="CH89" s="199"/>
      <c r="CI89" s="199"/>
      <c r="CJ89" s="199"/>
      <c r="CK89" s="199"/>
      <c r="CL89" s="199"/>
      <c r="CM89" s="199"/>
      <c r="CN89" s="199"/>
      <c r="CO89" s="199"/>
      <c r="CP89" s="95"/>
      <c r="CQ89" s="95"/>
      <c r="CR89" s="95"/>
      <c r="CS89" s="199"/>
      <c r="CT89" s="199"/>
      <c r="CU89" s="199"/>
      <c r="CV89" s="199"/>
      <c r="CW89" s="199"/>
      <c r="CX89" s="199"/>
      <c r="CY89" s="199"/>
      <c r="CZ89" s="199"/>
      <c r="DA89" s="199"/>
      <c r="DB89" s="199"/>
      <c r="DC89" s="199"/>
      <c r="DD89" s="199"/>
      <c r="DE89" s="199"/>
      <c r="DF89" s="199"/>
      <c r="DG89" s="199"/>
      <c r="DH89" s="90"/>
      <c r="DI89" s="90"/>
      <c r="DJ89" s="90"/>
      <c r="DK89" s="90"/>
      <c r="DL89" s="90"/>
      <c r="DM89" s="148"/>
      <c r="DN89" s="148">
        <f t="shared" ref="DN89:DN92" si="70">+DK89-DM89</f>
        <v>0</v>
      </c>
      <c r="DO89" s="148"/>
      <c r="DP89" s="90"/>
      <c r="DQ89" s="90"/>
      <c r="DR89" s="94"/>
      <c r="DS89" s="90"/>
    </row>
    <row r="90" s="24" customFormat="1" ht="117.95" customHeight="1" spans="1:123">
      <c r="A90" s="90">
        <f>+SUBTOTAL(3,G$6:$G90)</f>
        <v>80</v>
      </c>
      <c r="B90" s="94" t="str">
        <f t="shared" si="66"/>
        <v>手续已办结已开工</v>
      </c>
      <c r="C90" s="99"/>
      <c r="D90" s="99"/>
      <c r="E90" s="99"/>
      <c r="F90" s="98"/>
      <c r="G90" s="94" t="s">
        <v>316</v>
      </c>
      <c r="H90" s="94" t="s">
        <v>472</v>
      </c>
      <c r="I90" s="94"/>
      <c r="J90" s="275" t="s">
        <v>682</v>
      </c>
      <c r="K90" s="110"/>
      <c r="L90" s="101">
        <v>1</v>
      </c>
      <c r="M90" s="94" t="s">
        <v>300</v>
      </c>
      <c r="N90" s="101"/>
      <c r="O90" s="101"/>
      <c r="P90" s="101"/>
      <c r="Q90" s="98"/>
      <c r="R90" s="90"/>
      <c r="S90" s="90"/>
      <c r="T90" s="90"/>
      <c r="U90" s="94"/>
      <c r="V90" s="94"/>
      <c r="W90" s="95"/>
      <c r="X90" s="100" t="s">
        <v>279</v>
      </c>
      <c r="Y90" s="111" t="s">
        <v>280</v>
      </c>
      <c r="Z90" s="90"/>
      <c r="AA90" s="100" t="s">
        <v>181</v>
      </c>
      <c r="AB90" s="96" t="s">
        <v>182</v>
      </c>
      <c r="AC90" s="96" t="s">
        <v>476</v>
      </c>
      <c r="AD90" s="136" t="s">
        <v>133</v>
      </c>
      <c r="AE90" s="95"/>
      <c r="AF90" s="140" t="s">
        <v>134</v>
      </c>
      <c r="AG90" s="98"/>
      <c r="AH90" s="98"/>
      <c r="AI90" s="98"/>
      <c r="AJ90" s="148"/>
      <c r="AK90" s="148"/>
      <c r="AL90" s="148"/>
      <c r="AM90" s="148"/>
      <c r="AN90" s="148"/>
      <c r="AO90" s="98">
        <v>0</v>
      </c>
      <c r="AP90" s="98">
        <f t="shared" si="64"/>
        <v>-0.15</v>
      </c>
      <c r="AQ90" s="98"/>
      <c r="AR90" s="125" t="s">
        <v>121</v>
      </c>
      <c r="AS90" s="117">
        <f t="shared" si="50"/>
        <v>1</v>
      </c>
      <c r="AT90" s="95"/>
      <c r="AU90" s="95"/>
      <c r="AV90" s="95" t="s">
        <v>683</v>
      </c>
      <c r="AW90" s="95"/>
      <c r="AX90" s="95"/>
      <c r="AY90" s="95">
        <v>0.0856</v>
      </c>
      <c r="AZ90" s="95">
        <v>0.1127</v>
      </c>
      <c r="BA90" s="95">
        <v>0.137</v>
      </c>
      <c r="BB90" s="95">
        <v>0.1429</v>
      </c>
      <c r="BC90" s="95">
        <v>0.15</v>
      </c>
      <c r="BD90" s="179">
        <v>0.1537</v>
      </c>
      <c r="BE90" s="197"/>
      <c r="BF90" s="211"/>
      <c r="BG90" s="194">
        <f t="shared" si="59"/>
        <v>0</v>
      </c>
      <c r="BH90" s="95"/>
      <c r="BI90" s="125" t="s">
        <v>121</v>
      </c>
      <c r="BJ90" s="117">
        <f t="shared" si="67"/>
        <v>1</v>
      </c>
      <c r="BK90" s="202"/>
      <c r="BL90" s="112"/>
      <c r="BM90" s="112"/>
      <c r="BN90" s="297"/>
      <c r="BO90" s="202"/>
      <c r="BP90" s="149">
        <f t="shared" si="62"/>
        <v>0.15</v>
      </c>
      <c r="BQ90" s="298"/>
      <c r="BR90" s="232"/>
      <c r="BS90" s="112"/>
      <c r="BT90" s="112"/>
      <c r="BU90" s="112"/>
      <c r="BV90" s="112"/>
      <c r="BW90" s="127"/>
      <c r="BX90" s="125" t="str">
        <f t="shared" si="69"/>
        <v>办结</v>
      </c>
      <c r="BY90" s="127"/>
      <c r="BZ90" s="127"/>
      <c r="CA90" s="127"/>
      <c r="CB90" s="199"/>
      <c r="CC90" s="199"/>
      <c r="CD90" s="199"/>
      <c r="CE90" s="199"/>
      <c r="CF90" s="199"/>
      <c r="CG90" s="199"/>
      <c r="CH90" s="199"/>
      <c r="CI90" s="199"/>
      <c r="CJ90" s="199"/>
      <c r="CK90" s="199"/>
      <c r="CL90" s="199"/>
      <c r="CM90" s="199"/>
      <c r="CN90" s="199"/>
      <c r="CO90" s="199"/>
      <c r="CP90" s="95"/>
      <c r="CQ90" s="95"/>
      <c r="CR90" s="95"/>
      <c r="CS90" s="199"/>
      <c r="CT90" s="199"/>
      <c r="CU90" s="199"/>
      <c r="CV90" s="199"/>
      <c r="CW90" s="199"/>
      <c r="CX90" s="199"/>
      <c r="CY90" s="199"/>
      <c r="CZ90" s="199"/>
      <c r="DA90" s="199"/>
      <c r="DB90" s="199"/>
      <c r="DC90" s="199"/>
      <c r="DD90" s="199"/>
      <c r="DE90" s="199"/>
      <c r="DF90" s="199"/>
      <c r="DG90" s="199"/>
      <c r="DH90" s="90"/>
      <c r="DI90" s="90"/>
      <c r="DJ90" s="90"/>
      <c r="DK90" s="90"/>
      <c r="DL90" s="90"/>
      <c r="DM90" s="148"/>
      <c r="DN90" s="148"/>
      <c r="DO90" s="148"/>
      <c r="DP90" s="90"/>
      <c r="DQ90" s="90"/>
      <c r="DR90" s="94"/>
      <c r="DS90" s="90"/>
    </row>
    <row r="91" s="24" customFormat="1" ht="80.1" customHeight="1" spans="1:123">
      <c r="A91" s="90">
        <f>+SUBTOTAL(3,G$6:$G91)</f>
        <v>81</v>
      </c>
      <c r="B91" s="94" t="e">
        <f t="shared" si="66"/>
        <v>#N/A</v>
      </c>
      <c r="C91" s="99"/>
      <c r="D91" s="99"/>
      <c r="E91" s="99"/>
      <c r="F91" s="98"/>
      <c r="G91" s="94" t="s">
        <v>316</v>
      </c>
      <c r="H91" s="94" t="s">
        <v>472</v>
      </c>
      <c r="I91" s="94"/>
      <c r="J91" s="112" t="s">
        <v>684</v>
      </c>
      <c r="K91" s="110"/>
      <c r="L91" s="101">
        <v>1</v>
      </c>
      <c r="M91" s="94" t="s">
        <v>107</v>
      </c>
      <c r="N91" s="99"/>
      <c r="O91" s="99"/>
      <c r="P91" s="99"/>
      <c r="Q91" s="98"/>
      <c r="R91" s="90"/>
      <c r="S91" s="90"/>
      <c r="T91" s="90"/>
      <c r="U91" s="94"/>
      <c r="V91" s="94"/>
      <c r="W91" s="95"/>
      <c r="X91" s="100" t="s">
        <v>279</v>
      </c>
      <c r="Y91" s="111" t="s">
        <v>280</v>
      </c>
      <c r="Z91" s="90"/>
      <c r="AA91" s="100" t="s">
        <v>181</v>
      </c>
      <c r="AB91" s="96" t="s">
        <v>182</v>
      </c>
      <c r="AC91" s="96" t="s">
        <v>476</v>
      </c>
      <c r="AD91" s="136" t="s">
        <v>133</v>
      </c>
      <c r="AE91" s="95"/>
      <c r="AF91" s="140" t="s">
        <v>134</v>
      </c>
      <c r="AG91" s="98"/>
      <c r="AH91" s="98"/>
      <c r="AI91" s="98"/>
      <c r="AJ91" s="148">
        <v>0.5</v>
      </c>
      <c r="AK91" s="148"/>
      <c r="AL91" s="148"/>
      <c r="AM91" s="148">
        <v>0.4898</v>
      </c>
      <c r="AN91" s="148">
        <v>0.4898</v>
      </c>
      <c r="AO91" s="98">
        <v>0</v>
      </c>
      <c r="AP91" s="98">
        <f t="shared" si="64"/>
        <v>0</v>
      </c>
      <c r="AQ91" s="98"/>
      <c r="AR91" s="125" t="s">
        <v>121</v>
      </c>
      <c r="AS91" s="117">
        <f t="shared" si="50"/>
        <v>1</v>
      </c>
      <c r="AT91" s="95"/>
      <c r="AU91" s="95">
        <v>2023</v>
      </c>
      <c r="AV91" s="281" t="s">
        <v>685</v>
      </c>
      <c r="AW91" s="95"/>
      <c r="AX91" s="95"/>
      <c r="AY91" s="95">
        <v>0.4898</v>
      </c>
      <c r="AZ91" s="95">
        <v>0.4898</v>
      </c>
      <c r="BA91" s="95">
        <v>0.4898</v>
      </c>
      <c r="BB91" s="95">
        <v>0.4898</v>
      </c>
      <c r="BC91" s="95">
        <v>0.4898</v>
      </c>
      <c r="BD91" s="179">
        <v>0.4898</v>
      </c>
      <c r="BE91" s="197">
        <f t="shared" si="65"/>
        <v>0</v>
      </c>
      <c r="BF91" s="211">
        <v>0.0126</v>
      </c>
      <c r="BG91" s="194">
        <f t="shared" si="59"/>
        <v>-0.0126</v>
      </c>
      <c r="BH91" s="95"/>
      <c r="BI91" s="159" t="s">
        <v>137</v>
      </c>
      <c r="BJ91" s="117">
        <f t="shared" si="67"/>
        <v>1</v>
      </c>
      <c r="BK91" s="202"/>
      <c r="BL91" s="112"/>
      <c r="BM91" s="112"/>
      <c r="BN91" s="297"/>
      <c r="BO91" s="202"/>
      <c r="BP91" s="149">
        <f t="shared" si="62"/>
        <v>0.4898</v>
      </c>
      <c r="BQ91" s="228">
        <f t="shared" si="68"/>
        <v>1</v>
      </c>
      <c r="BR91" s="232"/>
      <c r="BS91" s="112"/>
      <c r="BT91" s="112" t="s">
        <v>355</v>
      </c>
      <c r="BU91" s="112"/>
      <c r="BV91" s="112"/>
      <c r="BW91" s="127"/>
      <c r="BX91" s="125" t="str">
        <f t="shared" si="69"/>
        <v>办结</v>
      </c>
      <c r="BY91" s="127"/>
      <c r="BZ91" s="127"/>
      <c r="CA91" s="127"/>
      <c r="CB91" s="199"/>
      <c r="CC91" s="199"/>
      <c r="CD91" s="199"/>
      <c r="CE91" s="199"/>
      <c r="CF91" s="199"/>
      <c r="CG91" s="199"/>
      <c r="CH91" s="199"/>
      <c r="CI91" s="199"/>
      <c r="CJ91" s="199"/>
      <c r="CK91" s="199"/>
      <c r="CL91" s="199"/>
      <c r="CM91" s="199"/>
      <c r="CN91" s="199"/>
      <c r="CO91" s="199"/>
      <c r="CP91" s="95"/>
      <c r="CQ91" s="95"/>
      <c r="CR91" s="95"/>
      <c r="CS91" s="199"/>
      <c r="CT91" s="199"/>
      <c r="CU91" s="199"/>
      <c r="CV91" s="199"/>
      <c r="CW91" s="199"/>
      <c r="CX91" s="199"/>
      <c r="CY91" s="199"/>
      <c r="CZ91" s="199"/>
      <c r="DA91" s="199"/>
      <c r="DB91" s="199"/>
      <c r="DC91" s="199"/>
      <c r="DD91" s="199"/>
      <c r="DE91" s="199"/>
      <c r="DF91" s="199"/>
      <c r="DG91" s="199"/>
      <c r="DH91" s="90"/>
      <c r="DI91" s="90"/>
      <c r="DJ91" s="90"/>
      <c r="DK91" s="90"/>
      <c r="DL91" s="90"/>
      <c r="DM91" s="148"/>
      <c r="DN91" s="148">
        <f t="shared" si="70"/>
        <v>0</v>
      </c>
      <c r="DO91" s="148"/>
      <c r="DP91" s="90"/>
      <c r="DQ91" s="90"/>
      <c r="DR91" s="94"/>
      <c r="DS91" s="90"/>
    </row>
    <row r="92" s="21" customFormat="1" ht="111.95" customHeight="1" spans="1:123">
      <c r="A92" s="90">
        <f>+SUBTOTAL(3,G$6:$G92)</f>
        <v>82</v>
      </c>
      <c r="B92" s="94" t="s">
        <v>127</v>
      </c>
      <c r="C92" s="98"/>
      <c r="D92" s="98"/>
      <c r="E92" s="98"/>
      <c r="F92" s="96"/>
      <c r="G92" s="94" t="s">
        <v>316</v>
      </c>
      <c r="H92" s="94" t="s">
        <v>472</v>
      </c>
      <c r="I92" s="94"/>
      <c r="J92" s="275" t="s">
        <v>686</v>
      </c>
      <c r="K92" s="122" t="s">
        <v>687</v>
      </c>
      <c r="L92" s="101">
        <v>1</v>
      </c>
      <c r="M92" s="94" t="s">
        <v>107</v>
      </c>
      <c r="N92" s="101"/>
      <c r="O92" s="101"/>
      <c r="P92" s="101"/>
      <c r="Q92" s="99"/>
      <c r="R92" s="101"/>
      <c r="S92" s="139" t="s">
        <v>688</v>
      </c>
      <c r="T92" s="139"/>
      <c r="U92" s="100" t="s">
        <v>689</v>
      </c>
      <c r="V92" s="100" t="s">
        <v>166</v>
      </c>
      <c r="W92" s="96" t="s">
        <v>690</v>
      </c>
      <c r="X92" s="100" t="s">
        <v>279</v>
      </c>
      <c r="Y92" s="111" t="s">
        <v>280</v>
      </c>
      <c r="Z92" s="101"/>
      <c r="AA92" s="100" t="s">
        <v>181</v>
      </c>
      <c r="AB92" s="96" t="s">
        <v>182</v>
      </c>
      <c r="AC92" s="96" t="s">
        <v>476</v>
      </c>
      <c r="AD92" s="100" t="s">
        <v>118</v>
      </c>
      <c r="AE92" s="96"/>
      <c r="AF92" s="129" t="s">
        <v>134</v>
      </c>
      <c r="AG92" s="96"/>
      <c r="AH92" s="96"/>
      <c r="AI92" s="96"/>
      <c r="AJ92" s="149">
        <v>3.75</v>
      </c>
      <c r="AK92" s="149">
        <v>0</v>
      </c>
      <c r="AL92" s="149">
        <v>0</v>
      </c>
      <c r="AM92" s="148">
        <v>0.15</v>
      </c>
      <c r="AN92" s="148">
        <v>0.65</v>
      </c>
      <c r="AO92" s="98">
        <v>0.2129</v>
      </c>
      <c r="AP92" s="98">
        <f t="shared" si="64"/>
        <v>0.00239999999999999</v>
      </c>
      <c r="AQ92" s="98"/>
      <c r="AR92" s="125" t="s">
        <v>121</v>
      </c>
      <c r="AS92" s="117">
        <f t="shared" si="50"/>
        <v>1</v>
      </c>
      <c r="AT92" s="96"/>
      <c r="AU92" s="96">
        <v>202305</v>
      </c>
      <c r="AV92" s="158" t="s">
        <v>691</v>
      </c>
      <c r="AW92" s="96"/>
      <c r="AX92" s="96"/>
      <c r="AY92" s="96"/>
      <c r="AZ92" s="96">
        <v>0.1476</v>
      </c>
      <c r="BA92" s="96">
        <v>0.1476</v>
      </c>
      <c r="BB92" s="96">
        <v>0.1476</v>
      </c>
      <c r="BC92" s="96">
        <v>0.1476</v>
      </c>
      <c r="BD92" s="177">
        <v>0.1476</v>
      </c>
      <c r="BE92" s="197">
        <f t="shared" si="65"/>
        <v>0</v>
      </c>
      <c r="BF92" s="204"/>
      <c r="BG92" s="194">
        <f t="shared" si="59"/>
        <v>0</v>
      </c>
      <c r="BH92" s="96"/>
      <c r="BI92" s="159" t="s">
        <v>137</v>
      </c>
      <c r="BJ92" s="117">
        <f t="shared" si="67"/>
        <v>1</v>
      </c>
      <c r="BK92" s="199" t="s">
        <v>187</v>
      </c>
      <c r="BL92" s="118"/>
      <c r="BM92" s="118"/>
      <c r="BN92" s="117">
        <v>1</v>
      </c>
      <c r="BO92" s="209" t="s">
        <v>692</v>
      </c>
      <c r="BP92" s="149">
        <f t="shared" si="62"/>
        <v>0.1476</v>
      </c>
      <c r="BQ92" s="228">
        <f t="shared" si="68"/>
        <v>0.984</v>
      </c>
      <c r="BR92" s="232"/>
      <c r="BS92" s="200"/>
      <c r="BT92" s="112" t="s">
        <v>693</v>
      </c>
      <c r="BU92" s="118"/>
      <c r="BV92" s="118"/>
      <c r="BW92" s="127">
        <f>+COUNTIF(CB92:DD92,"否")</f>
        <v>0</v>
      </c>
      <c r="BX92" s="125" t="s">
        <v>91</v>
      </c>
      <c r="BY92" s="117"/>
      <c r="BZ92" s="117"/>
      <c r="CA92" s="117"/>
      <c r="CB92" s="199" t="s">
        <v>121</v>
      </c>
      <c r="CC92" s="199"/>
      <c r="CD92" s="199"/>
      <c r="CE92" s="95" t="s">
        <v>125</v>
      </c>
      <c r="CF92" s="95"/>
      <c r="CG92" s="95"/>
      <c r="CH92" s="199" t="s">
        <v>121</v>
      </c>
      <c r="CI92" s="199"/>
      <c r="CJ92" s="199"/>
      <c r="CK92" s="199"/>
      <c r="CL92" s="199" t="s">
        <v>121</v>
      </c>
      <c r="CM92" s="199"/>
      <c r="CN92" s="199"/>
      <c r="CO92" s="199"/>
      <c r="CP92" s="199" t="s">
        <v>121</v>
      </c>
      <c r="CQ92" s="199"/>
      <c r="CR92" s="199"/>
      <c r="CS92" s="199" t="s">
        <v>121</v>
      </c>
      <c r="CT92" s="199"/>
      <c r="CU92" s="199"/>
      <c r="CV92" s="199" t="s">
        <v>121</v>
      </c>
      <c r="CW92" s="199" t="s">
        <v>121</v>
      </c>
      <c r="CX92" s="199"/>
      <c r="CY92" s="199" t="s">
        <v>125</v>
      </c>
      <c r="CZ92" s="199"/>
      <c r="DA92" s="199"/>
      <c r="DB92" s="199" t="s">
        <v>125</v>
      </c>
      <c r="DC92" s="199"/>
      <c r="DD92" s="199" t="s">
        <v>125</v>
      </c>
      <c r="DE92" s="199"/>
      <c r="DF92" s="199"/>
      <c r="DG92" s="199"/>
      <c r="DH92" s="101"/>
      <c r="DI92" s="101"/>
      <c r="DJ92" s="101"/>
      <c r="DK92" s="101"/>
      <c r="DL92" s="101"/>
      <c r="DM92" s="148">
        <v>0.65</v>
      </c>
      <c r="DN92" s="148">
        <f t="shared" si="70"/>
        <v>-0.65</v>
      </c>
      <c r="DO92" s="148">
        <v>0.65</v>
      </c>
      <c r="DP92" s="101"/>
      <c r="DQ92" s="101"/>
      <c r="DR92" s="100" t="s">
        <v>694</v>
      </c>
      <c r="DS92" s="101">
        <v>15750630772</v>
      </c>
    </row>
    <row r="93" s="25" customFormat="1" ht="77.1" customHeight="1" spans="1:124">
      <c r="A93" s="90">
        <f>+SUBTOTAL(3,G$6:$G93)</f>
        <v>83</v>
      </c>
      <c r="B93" s="94"/>
      <c r="C93" s="98"/>
      <c r="D93" s="98"/>
      <c r="E93" s="98"/>
      <c r="F93" s="96"/>
      <c r="G93" s="94" t="s">
        <v>316</v>
      </c>
      <c r="H93" s="94" t="s">
        <v>472</v>
      </c>
      <c r="I93" s="94"/>
      <c r="J93" s="124" t="s">
        <v>695</v>
      </c>
      <c r="K93" s="234" t="s">
        <v>696</v>
      </c>
      <c r="L93" s="90">
        <v>1</v>
      </c>
      <c r="M93" s="125" t="s">
        <v>258</v>
      </c>
      <c r="N93" s="90"/>
      <c r="O93" s="90"/>
      <c r="P93" s="90"/>
      <c r="Q93" s="96"/>
      <c r="R93" s="101"/>
      <c r="S93" s="206" t="s">
        <v>697</v>
      </c>
      <c r="T93" s="206"/>
      <c r="U93" s="234" t="s">
        <v>698</v>
      </c>
      <c r="V93" s="100" t="s">
        <v>384</v>
      </c>
      <c r="W93" s="96" t="s">
        <v>699</v>
      </c>
      <c r="X93" s="100" t="s">
        <v>279</v>
      </c>
      <c r="Y93" s="111" t="s">
        <v>280</v>
      </c>
      <c r="Z93" s="122"/>
      <c r="AA93" s="100" t="s">
        <v>181</v>
      </c>
      <c r="AB93" s="96" t="s">
        <v>182</v>
      </c>
      <c r="AC93" s="96" t="s">
        <v>700</v>
      </c>
      <c r="AD93" s="100" t="s">
        <v>133</v>
      </c>
      <c r="AE93" s="96"/>
      <c r="AF93" s="129" t="s">
        <v>134</v>
      </c>
      <c r="AG93" s="96"/>
      <c r="AH93" s="96"/>
      <c r="AI93" s="96"/>
      <c r="AJ93" s="148">
        <v>0.2922</v>
      </c>
      <c r="AK93" s="148"/>
      <c r="AL93" s="149"/>
      <c r="AM93" s="148"/>
      <c r="AN93" s="148"/>
      <c r="AO93" s="98">
        <v>0</v>
      </c>
      <c r="AP93" s="98">
        <f t="shared" si="64"/>
        <v>0</v>
      </c>
      <c r="AQ93" s="98"/>
      <c r="AR93" s="125"/>
      <c r="AS93" s="117"/>
      <c r="AT93" s="149"/>
      <c r="AU93" s="149"/>
      <c r="AV93" s="149"/>
      <c r="AW93" s="99"/>
      <c r="AX93" s="98"/>
      <c r="AY93" s="98"/>
      <c r="AZ93" s="148"/>
      <c r="BA93" s="148"/>
      <c r="BB93" s="148"/>
      <c r="BC93" s="148"/>
      <c r="BD93" s="175"/>
      <c r="BE93" s="197">
        <f t="shared" si="65"/>
        <v>0</v>
      </c>
      <c r="BF93" s="198"/>
      <c r="BG93" s="194">
        <f t="shared" si="59"/>
        <v>0</v>
      </c>
      <c r="BH93" s="148"/>
      <c r="BI93" s="125"/>
      <c r="BJ93" s="117"/>
      <c r="BK93" s="199">
        <v>45139</v>
      </c>
      <c r="BL93" s="205"/>
      <c r="BM93" s="205"/>
      <c r="BN93" s="117"/>
      <c r="BO93" s="209">
        <v>45323</v>
      </c>
      <c r="BP93" s="149">
        <f t="shared" si="62"/>
        <v>0</v>
      </c>
      <c r="BQ93" s="228"/>
      <c r="BR93" s="232"/>
      <c r="BS93" s="205"/>
      <c r="BT93" s="112"/>
      <c r="BU93" s="112"/>
      <c r="BV93" s="112"/>
      <c r="BW93" s="127"/>
      <c r="BX93" s="125"/>
      <c r="BY93" s="234"/>
      <c r="BZ93" s="159"/>
      <c r="CA93" s="117"/>
      <c r="CB93" s="199"/>
      <c r="CC93" s="199"/>
      <c r="CD93" s="199"/>
      <c r="CE93" s="199"/>
      <c r="CF93" s="199"/>
      <c r="CG93" s="199"/>
      <c r="CH93" s="199"/>
      <c r="CI93" s="199"/>
      <c r="CJ93" s="199"/>
      <c r="CK93" s="199"/>
      <c r="CL93" s="199"/>
      <c r="CM93" s="199"/>
      <c r="CN93" s="199"/>
      <c r="CO93" s="199"/>
      <c r="CP93" s="199"/>
      <c r="CQ93" s="199"/>
      <c r="CR93" s="199"/>
      <c r="CS93" s="199"/>
      <c r="CT93" s="199"/>
      <c r="CU93" s="199"/>
      <c r="CV93" s="199"/>
      <c r="CW93" s="199"/>
      <c r="CX93" s="125"/>
      <c r="CY93" s="199"/>
      <c r="CZ93" s="199"/>
      <c r="DA93" s="95"/>
      <c r="DB93" s="199"/>
      <c r="DC93" s="95"/>
      <c r="DD93" s="199"/>
      <c r="DE93" s="199"/>
      <c r="DF93" s="199"/>
      <c r="DG93" s="199"/>
      <c r="DH93" s="101"/>
      <c r="DI93" s="101"/>
      <c r="DJ93" s="101"/>
      <c r="DK93" s="101"/>
      <c r="DL93" s="101"/>
      <c r="DM93" s="148"/>
      <c r="DN93" s="148"/>
      <c r="DO93" s="148"/>
      <c r="DP93" s="101"/>
      <c r="DQ93" s="101"/>
      <c r="DR93" s="100"/>
      <c r="DS93" s="117"/>
      <c r="DT93" s="14"/>
    </row>
    <row r="94" s="25" customFormat="1" ht="77.1" customHeight="1" spans="1:124">
      <c r="A94" s="90">
        <f>+SUBTOTAL(3,G$6:$G94)</f>
        <v>84</v>
      </c>
      <c r="B94" s="94"/>
      <c r="C94" s="98"/>
      <c r="D94" s="98"/>
      <c r="E94" s="98"/>
      <c r="F94" s="96"/>
      <c r="G94" s="94" t="s">
        <v>316</v>
      </c>
      <c r="H94" s="94" t="s">
        <v>472</v>
      </c>
      <c r="I94" s="94"/>
      <c r="J94" s="124" t="s">
        <v>701</v>
      </c>
      <c r="K94" s="234" t="s">
        <v>702</v>
      </c>
      <c r="L94" s="90">
        <v>1</v>
      </c>
      <c r="M94" s="125" t="s">
        <v>258</v>
      </c>
      <c r="N94" s="90"/>
      <c r="O94" s="90"/>
      <c r="P94" s="90"/>
      <c r="Q94" s="96"/>
      <c r="R94" s="101"/>
      <c r="S94" s="206" t="s">
        <v>703</v>
      </c>
      <c r="T94" s="206"/>
      <c r="U94" s="234" t="s">
        <v>543</v>
      </c>
      <c r="V94" s="100" t="s">
        <v>525</v>
      </c>
      <c r="W94" s="96" t="s">
        <v>704</v>
      </c>
      <c r="X94" s="100" t="s">
        <v>279</v>
      </c>
      <c r="Y94" s="111" t="s">
        <v>280</v>
      </c>
      <c r="Z94" s="122"/>
      <c r="AA94" s="100" t="s">
        <v>181</v>
      </c>
      <c r="AB94" s="96" t="s">
        <v>182</v>
      </c>
      <c r="AC94" s="96"/>
      <c r="AD94" s="100" t="s">
        <v>705</v>
      </c>
      <c r="AE94" s="96"/>
      <c r="AF94" s="129" t="s">
        <v>134</v>
      </c>
      <c r="AG94" s="96"/>
      <c r="AH94" s="96"/>
      <c r="AI94" s="96"/>
      <c r="AJ94" s="148">
        <v>0.2754</v>
      </c>
      <c r="AK94" s="148"/>
      <c r="AL94" s="149"/>
      <c r="AM94" s="148"/>
      <c r="AN94" s="148"/>
      <c r="AO94" s="98">
        <v>0</v>
      </c>
      <c r="AP94" s="98">
        <f t="shared" si="64"/>
        <v>0</v>
      </c>
      <c r="AQ94" s="98"/>
      <c r="AR94" s="125"/>
      <c r="AS94" s="117"/>
      <c r="AT94" s="149"/>
      <c r="AU94" s="149"/>
      <c r="AV94" s="149"/>
      <c r="AW94" s="99"/>
      <c r="AX94" s="98"/>
      <c r="AY94" s="98"/>
      <c r="AZ94" s="148"/>
      <c r="BA94" s="148"/>
      <c r="BB94" s="148"/>
      <c r="BC94" s="148"/>
      <c r="BD94" s="175"/>
      <c r="BE94" s="197">
        <f t="shared" si="65"/>
        <v>0</v>
      </c>
      <c r="BF94" s="198"/>
      <c r="BG94" s="194">
        <f t="shared" si="59"/>
        <v>0</v>
      </c>
      <c r="BH94" s="148"/>
      <c r="BI94" s="125"/>
      <c r="BJ94" s="117"/>
      <c r="BK94" s="199">
        <v>45108</v>
      </c>
      <c r="BL94" s="205"/>
      <c r="BM94" s="205"/>
      <c r="BN94" s="117"/>
      <c r="BO94" s="209">
        <v>45444</v>
      </c>
      <c r="BP94" s="149">
        <f t="shared" si="62"/>
        <v>0</v>
      </c>
      <c r="BQ94" s="228"/>
      <c r="BR94" s="232"/>
      <c r="BS94" s="205"/>
      <c r="BT94" s="112"/>
      <c r="BU94" s="112"/>
      <c r="BV94" s="112"/>
      <c r="BW94" s="127"/>
      <c r="BX94" s="125"/>
      <c r="BY94" s="234"/>
      <c r="BZ94" s="159"/>
      <c r="CA94" s="117"/>
      <c r="CB94" s="199"/>
      <c r="CC94" s="199"/>
      <c r="CD94" s="199"/>
      <c r="CE94" s="199"/>
      <c r="CF94" s="199"/>
      <c r="CG94" s="199"/>
      <c r="CH94" s="199"/>
      <c r="CI94" s="199"/>
      <c r="CJ94" s="199"/>
      <c r="CK94" s="199"/>
      <c r="CL94" s="199"/>
      <c r="CM94" s="199"/>
      <c r="CN94" s="199"/>
      <c r="CO94" s="199"/>
      <c r="CP94" s="199"/>
      <c r="CQ94" s="199"/>
      <c r="CR94" s="199"/>
      <c r="CS94" s="199"/>
      <c r="CT94" s="199"/>
      <c r="CU94" s="199"/>
      <c r="CV94" s="199"/>
      <c r="CW94" s="199"/>
      <c r="CX94" s="125"/>
      <c r="CY94" s="199"/>
      <c r="CZ94" s="199"/>
      <c r="DA94" s="95"/>
      <c r="DB94" s="199"/>
      <c r="DC94" s="95"/>
      <c r="DD94" s="199"/>
      <c r="DE94" s="199"/>
      <c r="DF94" s="199"/>
      <c r="DG94" s="199"/>
      <c r="DH94" s="101"/>
      <c r="DI94" s="101"/>
      <c r="DJ94" s="101"/>
      <c r="DK94" s="101"/>
      <c r="DL94" s="101"/>
      <c r="DM94" s="148"/>
      <c r="DN94" s="148"/>
      <c r="DO94" s="148"/>
      <c r="DP94" s="101"/>
      <c r="DQ94" s="101"/>
      <c r="DR94" s="100"/>
      <c r="DS94" s="117"/>
      <c r="DT94" s="14"/>
    </row>
    <row r="95" s="25" customFormat="1" ht="77.1" customHeight="1" spans="1:124">
      <c r="A95" s="90">
        <f>+SUBTOTAL(3,G$6:$G95)</f>
        <v>85</v>
      </c>
      <c r="B95" s="94"/>
      <c r="C95" s="98"/>
      <c r="D95" s="98"/>
      <c r="E95" s="98"/>
      <c r="F95" s="96"/>
      <c r="G95" s="94" t="s">
        <v>316</v>
      </c>
      <c r="H95" s="94" t="s">
        <v>472</v>
      </c>
      <c r="I95" s="94"/>
      <c r="J95" s="124" t="s">
        <v>706</v>
      </c>
      <c r="K95" s="234" t="s">
        <v>707</v>
      </c>
      <c r="L95" s="90">
        <v>1</v>
      </c>
      <c r="M95" s="95" t="s">
        <v>258</v>
      </c>
      <c r="N95" s="90"/>
      <c r="O95" s="90"/>
      <c r="P95" s="90"/>
      <c r="Q95" s="96"/>
      <c r="R95" s="101"/>
      <c r="S95" s="206" t="s">
        <v>708</v>
      </c>
      <c r="T95" s="206"/>
      <c r="U95" s="234" t="s">
        <v>536</v>
      </c>
      <c r="V95" s="100" t="s">
        <v>525</v>
      </c>
      <c r="W95" s="100" t="s">
        <v>537</v>
      </c>
      <c r="X95" s="100" t="s">
        <v>279</v>
      </c>
      <c r="Y95" s="111" t="s">
        <v>280</v>
      </c>
      <c r="Z95" s="122"/>
      <c r="AA95" s="100"/>
      <c r="AB95" s="96"/>
      <c r="AC95" s="96"/>
      <c r="AD95" s="100"/>
      <c r="AE95" s="96"/>
      <c r="AF95" s="129"/>
      <c r="AG95" s="96"/>
      <c r="AH95" s="96"/>
      <c r="AI95" s="96"/>
      <c r="AJ95" s="148"/>
      <c r="AK95" s="148"/>
      <c r="AL95" s="149"/>
      <c r="AM95" s="148"/>
      <c r="AN95" s="148"/>
      <c r="AO95" s="98">
        <v>0</v>
      </c>
      <c r="AP95" s="98">
        <f t="shared" si="64"/>
        <v>0</v>
      </c>
      <c r="AQ95" s="98"/>
      <c r="AR95" s="125"/>
      <c r="AS95" s="117"/>
      <c r="AT95" s="149"/>
      <c r="AU95" s="149"/>
      <c r="AV95" s="149"/>
      <c r="AW95" s="99"/>
      <c r="AX95" s="98"/>
      <c r="AY95" s="98"/>
      <c r="AZ95" s="148"/>
      <c r="BA95" s="148"/>
      <c r="BB95" s="148"/>
      <c r="BC95" s="148"/>
      <c r="BD95" s="175"/>
      <c r="BE95" s="197">
        <f t="shared" si="65"/>
        <v>0</v>
      </c>
      <c r="BF95" s="198"/>
      <c r="BG95" s="194">
        <f t="shared" si="59"/>
        <v>0</v>
      </c>
      <c r="BH95" s="148"/>
      <c r="BI95" s="125"/>
      <c r="BJ95" s="117"/>
      <c r="BK95" s="199"/>
      <c r="BL95" s="205"/>
      <c r="BM95" s="205"/>
      <c r="BN95" s="117"/>
      <c r="BO95" s="209"/>
      <c r="BP95" s="149">
        <f t="shared" si="62"/>
        <v>0</v>
      </c>
      <c r="BQ95" s="228"/>
      <c r="BR95" s="232"/>
      <c r="BS95" s="205"/>
      <c r="BT95" s="112"/>
      <c r="BU95" s="112"/>
      <c r="BV95" s="112"/>
      <c r="BW95" s="127"/>
      <c r="BX95" s="125"/>
      <c r="BY95" s="234"/>
      <c r="BZ95" s="159"/>
      <c r="CA95" s="117"/>
      <c r="CB95" s="199"/>
      <c r="CC95" s="199"/>
      <c r="CD95" s="199"/>
      <c r="CE95" s="199"/>
      <c r="CF95" s="199"/>
      <c r="CG95" s="199"/>
      <c r="CH95" s="199"/>
      <c r="CI95" s="199"/>
      <c r="CJ95" s="199"/>
      <c r="CK95" s="199"/>
      <c r="CL95" s="199"/>
      <c r="CM95" s="199"/>
      <c r="CN95" s="199"/>
      <c r="CO95" s="199"/>
      <c r="CP95" s="199"/>
      <c r="CQ95" s="199"/>
      <c r="CR95" s="199"/>
      <c r="CS95" s="199"/>
      <c r="CT95" s="199"/>
      <c r="CU95" s="199"/>
      <c r="CV95" s="199"/>
      <c r="CW95" s="199"/>
      <c r="CX95" s="125"/>
      <c r="CY95" s="199"/>
      <c r="CZ95" s="199"/>
      <c r="DA95" s="95"/>
      <c r="DB95" s="199"/>
      <c r="DC95" s="95"/>
      <c r="DD95" s="199"/>
      <c r="DE95" s="199"/>
      <c r="DF95" s="199"/>
      <c r="DG95" s="199"/>
      <c r="DH95" s="101"/>
      <c r="DI95" s="101"/>
      <c r="DJ95" s="101"/>
      <c r="DK95" s="101"/>
      <c r="DL95" s="101"/>
      <c r="DM95" s="148"/>
      <c r="DN95" s="148"/>
      <c r="DO95" s="148"/>
      <c r="DP95" s="101"/>
      <c r="DQ95" s="101"/>
      <c r="DR95" s="100"/>
      <c r="DS95" s="117"/>
      <c r="DT95" s="14"/>
    </row>
    <row r="96" s="25" customFormat="1" ht="77.1" customHeight="1" spans="1:124">
      <c r="A96" s="90">
        <f>+SUBTOTAL(3,G$6:$G96)</f>
        <v>86</v>
      </c>
      <c r="B96" s="94"/>
      <c r="C96" s="98"/>
      <c r="D96" s="98"/>
      <c r="E96" s="98"/>
      <c r="F96" s="96"/>
      <c r="G96" s="94" t="s">
        <v>316</v>
      </c>
      <c r="H96" s="94" t="s">
        <v>472</v>
      </c>
      <c r="I96" s="94"/>
      <c r="J96" s="124" t="s">
        <v>709</v>
      </c>
      <c r="K96" s="234"/>
      <c r="L96" s="90"/>
      <c r="M96" s="95" t="s">
        <v>710</v>
      </c>
      <c r="N96" s="90"/>
      <c r="O96" s="90"/>
      <c r="P96" s="90"/>
      <c r="Q96" s="96"/>
      <c r="R96" s="101"/>
      <c r="S96" s="206"/>
      <c r="T96" s="206"/>
      <c r="U96" s="234"/>
      <c r="V96" s="100"/>
      <c r="W96" s="100"/>
      <c r="X96" s="100"/>
      <c r="Y96" s="111"/>
      <c r="Z96" s="122"/>
      <c r="AA96" s="100" t="s">
        <v>181</v>
      </c>
      <c r="AB96" s="96"/>
      <c r="AC96" s="96"/>
      <c r="AD96" s="100"/>
      <c r="AE96" s="96"/>
      <c r="AF96" s="129"/>
      <c r="AG96" s="96"/>
      <c r="AH96" s="96"/>
      <c r="AI96" s="96"/>
      <c r="AJ96" s="148">
        <v>0.27</v>
      </c>
      <c r="AK96" s="148"/>
      <c r="AL96" s="149"/>
      <c r="AM96" s="148">
        <v>0.27</v>
      </c>
      <c r="AN96" s="148">
        <v>0.27</v>
      </c>
      <c r="AO96" s="98"/>
      <c r="AP96" s="98"/>
      <c r="AQ96" s="98">
        <v>0.27</v>
      </c>
      <c r="AR96" s="125"/>
      <c r="AS96" s="117"/>
      <c r="AT96" s="149"/>
      <c r="AU96" s="149"/>
      <c r="AV96" s="149"/>
      <c r="AW96" s="99"/>
      <c r="AX96" s="98"/>
      <c r="AY96" s="98"/>
      <c r="AZ96" s="148"/>
      <c r="BA96" s="148"/>
      <c r="BB96" s="148"/>
      <c r="BC96" s="148"/>
      <c r="BD96" s="175"/>
      <c r="BE96" s="197">
        <v>0.1</v>
      </c>
      <c r="BF96" s="198"/>
      <c r="BG96" s="194">
        <f t="shared" si="59"/>
        <v>0.1</v>
      </c>
      <c r="BH96" s="148">
        <v>0.27</v>
      </c>
      <c r="BI96" s="125" t="s">
        <v>231</v>
      </c>
      <c r="BJ96" s="117"/>
      <c r="BK96" s="199"/>
      <c r="BL96" s="205"/>
      <c r="BM96" s="205"/>
      <c r="BN96" s="117"/>
      <c r="BO96" s="209">
        <v>45261</v>
      </c>
      <c r="BP96" s="149">
        <f t="shared" si="62"/>
        <v>0.1</v>
      </c>
      <c r="BQ96" s="228"/>
      <c r="BR96" s="232"/>
      <c r="BS96" s="205"/>
      <c r="BT96" s="112" t="s">
        <v>711</v>
      </c>
      <c r="BU96" s="112"/>
      <c r="BV96" s="112"/>
      <c r="BW96" s="127"/>
      <c r="BX96" s="125"/>
      <c r="BY96" s="234"/>
      <c r="BZ96" s="159"/>
      <c r="CA96" s="117"/>
      <c r="CB96" s="199"/>
      <c r="CC96" s="199"/>
      <c r="CD96" s="199"/>
      <c r="CE96" s="199"/>
      <c r="CF96" s="199"/>
      <c r="CG96" s="199"/>
      <c r="CH96" s="199"/>
      <c r="CI96" s="199"/>
      <c r="CJ96" s="199"/>
      <c r="CK96" s="199"/>
      <c r="CL96" s="199"/>
      <c r="CM96" s="199"/>
      <c r="CN96" s="199"/>
      <c r="CO96" s="199"/>
      <c r="CP96" s="199"/>
      <c r="CQ96" s="199"/>
      <c r="CR96" s="199"/>
      <c r="CS96" s="199"/>
      <c r="CT96" s="199"/>
      <c r="CU96" s="199"/>
      <c r="CV96" s="199"/>
      <c r="CW96" s="199"/>
      <c r="CX96" s="125"/>
      <c r="CY96" s="199"/>
      <c r="CZ96" s="199"/>
      <c r="DA96" s="95"/>
      <c r="DB96" s="199"/>
      <c r="DC96" s="95"/>
      <c r="DD96" s="199"/>
      <c r="DE96" s="199"/>
      <c r="DF96" s="199"/>
      <c r="DG96" s="199"/>
      <c r="DH96" s="101"/>
      <c r="DI96" s="101"/>
      <c r="DJ96" s="101"/>
      <c r="DK96" s="101"/>
      <c r="DL96" s="101"/>
      <c r="DM96" s="148"/>
      <c r="DN96" s="148"/>
      <c r="DO96" s="148"/>
      <c r="DP96" s="101"/>
      <c r="DQ96" s="101"/>
      <c r="DR96" s="100"/>
      <c r="DS96" s="117"/>
      <c r="DT96" s="14"/>
    </row>
    <row r="97" s="25" customFormat="1" ht="77.1" customHeight="1" spans="1:124">
      <c r="A97" s="90">
        <f>+SUBTOTAL(3,G$6:$G97)</f>
        <v>87</v>
      </c>
      <c r="B97" s="94"/>
      <c r="C97" s="98"/>
      <c r="D97" s="98"/>
      <c r="E97" s="98"/>
      <c r="F97" s="96"/>
      <c r="G97" s="94" t="s">
        <v>316</v>
      </c>
      <c r="H97" s="94" t="s">
        <v>472</v>
      </c>
      <c r="I97" s="94"/>
      <c r="J97" s="124" t="s">
        <v>712</v>
      </c>
      <c r="K97" s="234"/>
      <c r="L97" s="90"/>
      <c r="M97" s="95" t="s">
        <v>710</v>
      </c>
      <c r="N97" s="90"/>
      <c r="O97" s="90"/>
      <c r="P97" s="90"/>
      <c r="Q97" s="96"/>
      <c r="R97" s="101"/>
      <c r="S97" s="206"/>
      <c r="T97" s="206"/>
      <c r="U97" s="234"/>
      <c r="V97" s="100"/>
      <c r="W97" s="100"/>
      <c r="X97" s="100"/>
      <c r="Y97" s="111"/>
      <c r="Z97" s="122"/>
      <c r="AA97" s="100" t="s">
        <v>181</v>
      </c>
      <c r="AB97" s="96"/>
      <c r="AC97" s="96"/>
      <c r="AD97" s="100"/>
      <c r="AE97" s="96"/>
      <c r="AF97" s="129"/>
      <c r="AG97" s="96"/>
      <c r="AH97" s="96"/>
      <c r="AI97" s="96"/>
      <c r="AJ97" s="148">
        <v>0.27</v>
      </c>
      <c r="AK97" s="148"/>
      <c r="AL97" s="149"/>
      <c r="AM97" s="148">
        <v>0.27</v>
      </c>
      <c r="AN97" s="148">
        <v>0.27</v>
      </c>
      <c r="AO97" s="98"/>
      <c r="AP97" s="98"/>
      <c r="AQ97" s="98">
        <v>0.27</v>
      </c>
      <c r="AR97" s="125"/>
      <c r="AS97" s="117"/>
      <c r="AT97" s="149"/>
      <c r="AU97" s="149"/>
      <c r="AV97" s="149"/>
      <c r="AW97" s="99"/>
      <c r="AX97" s="98"/>
      <c r="AY97" s="98"/>
      <c r="AZ97" s="148"/>
      <c r="BA97" s="148"/>
      <c r="BB97" s="148"/>
      <c r="BC97" s="148"/>
      <c r="BD97" s="175"/>
      <c r="BE97" s="197">
        <v>0.1</v>
      </c>
      <c r="BF97" s="198"/>
      <c r="BG97" s="194">
        <f t="shared" si="59"/>
        <v>0.1</v>
      </c>
      <c r="BH97" s="148">
        <v>0.27</v>
      </c>
      <c r="BI97" s="125" t="s">
        <v>231</v>
      </c>
      <c r="BJ97" s="117"/>
      <c r="BK97" s="199"/>
      <c r="BL97" s="205"/>
      <c r="BM97" s="205"/>
      <c r="BN97" s="117"/>
      <c r="BO97" s="209">
        <v>45262</v>
      </c>
      <c r="BP97" s="149">
        <f t="shared" si="62"/>
        <v>0.1</v>
      </c>
      <c r="BQ97" s="228"/>
      <c r="BR97" s="232"/>
      <c r="BS97" s="205"/>
      <c r="BT97" s="112" t="s">
        <v>711</v>
      </c>
      <c r="BU97" s="112"/>
      <c r="BV97" s="112"/>
      <c r="BW97" s="127"/>
      <c r="BX97" s="125"/>
      <c r="BY97" s="234"/>
      <c r="BZ97" s="159"/>
      <c r="CA97" s="117"/>
      <c r="CB97" s="199"/>
      <c r="CC97" s="199"/>
      <c r="CD97" s="199"/>
      <c r="CE97" s="199"/>
      <c r="CF97" s="199"/>
      <c r="CG97" s="199"/>
      <c r="CH97" s="199"/>
      <c r="CI97" s="199"/>
      <c r="CJ97" s="199"/>
      <c r="CK97" s="199"/>
      <c r="CL97" s="199"/>
      <c r="CM97" s="199"/>
      <c r="CN97" s="199"/>
      <c r="CO97" s="199"/>
      <c r="CP97" s="199"/>
      <c r="CQ97" s="199"/>
      <c r="CR97" s="199"/>
      <c r="CS97" s="199"/>
      <c r="CT97" s="199"/>
      <c r="CU97" s="199"/>
      <c r="CV97" s="199"/>
      <c r="CW97" s="199"/>
      <c r="CX97" s="125"/>
      <c r="CY97" s="199"/>
      <c r="CZ97" s="199"/>
      <c r="DA97" s="95"/>
      <c r="DB97" s="199"/>
      <c r="DC97" s="95"/>
      <c r="DD97" s="199"/>
      <c r="DE97" s="199"/>
      <c r="DF97" s="199"/>
      <c r="DG97" s="199"/>
      <c r="DH97" s="101"/>
      <c r="DI97" s="101"/>
      <c r="DJ97" s="101"/>
      <c r="DK97" s="101"/>
      <c r="DL97" s="101"/>
      <c r="DM97" s="148"/>
      <c r="DN97" s="148"/>
      <c r="DO97" s="148"/>
      <c r="DP97" s="101"/>
      <c r="DQ97" s="101"/>
      <c r="DR97" s="100"/>
      <c r="DS97" s="117"/>
      <c r="DT97" s="14"/>
    </row>
    <row r="98" s="25" customFormat="1" ht="77.1" customHeight="1" spans="1:124">
      <c r="A98" s="90">
        <f>+SUBTOTAL(3,G$6:$G98)</f>
        <v>88</v>
      </c>
      <c r="B98" s="94"/>
      <c r="C98" s="98"/>
      <c r="D98" s="98"/>
      <c r="E98" s="98"/>
      <c r="F98" s="96"/>
      <c r="G98" s="94" t="s">
        <v>316</v>
      </c>
      <c r="H98" s="94" t="s">
        <v>472</v>
      </c>
      <c r="I98" s="94"/>
      <c r="J98" s="124" t="s">
        <v>713</v>
      </c>
      <c r="K98" s="234"/>
      <c r="L98" s="90"/>
      <c r="M98" s="95" t="s">
        <v>710</v>
      </c>
      <c r="N98" s="90"/>
      <c r="O98" s="90"/>
      <c r="P98" s="90"/>
      <c r="Q98" s="96"/>
      <c r="R98" s="101"/>
      <c r="S98" s="206"/>
      <c r="T98" s="206"/>
      <c r="U98" s="234"/>
      <c r="V98" s="100"/>
      <c r="W98" s="100"/>
      <c r="X98" s="100"/>
      <c r="Y98" s="111"/>
      <c r="Z98" s="122"/>
      <c r="AA98" s="100" t="s">
        <v>181</v>
      </c>
      <c r="AB98" s="96"/>
      <c r="AC98" s="96"/>
      <c r="AD98" s="100"/>
      <c r="AE98" s="96"/>
      <c r="AF98" s="129"/>
      <c r="AG98" s="96"/>
      <c r="AH98" s="96"/>
      <c r="AI98" s="96"/>
      <c r="AJ98" s="148">
        <v>0.27</v>
      </c>
      <c r="AK98" s="148"/>
      <c r="AL98" s="149"/>
      <c r="AM98" s="148">
        <v>0.27</v>
      </c>
      <c r="AN98" s="148">
        <v>0.27</v>
      </c>
      <c r="AO98" s="98"/>
      <c r="AP98" s="98"/>
      <c r="AQ98" s="98">
        <v>0.27</v>
      </c>
      <c r="AR98" s="125"/>
      <c r="AS98" s="117"/>
      <c r="AT98" s="149"/>
      <c r="AU98" s="149"/>
      <c r="AV98" s="149"/>
      <c r="AW98" s="99"/>
      <c r="AX98" s="98"/>
      <c r="AY98" s="98"/>
      <c r="AZ98" s="148"/>
      <c r="BA98" s="148"/>
      <c r="BB98" s="148"/>
      <c r="BC98" s="148"/>
      <c r="BD98" s="175"/>
      <c r="BE98" s="197">
        <v>0.1</v>
      </c>
      <c r="BF98" s="198"/>
      <c r="BG98" s="194">
        <f t="shared" si="59"/>
        <v>0.1</v>
      </c>
      <c r="BH98" s="148">
        <v>0.27</v>
      </c>
      <c r="BI98" s="125" t="s">
        <v>231</v>
      </c>
      <c r="BJ98" s="117"/>
      <c r="BK98" s="199"/>
      <c r="BL98" s="205"/>
      <c r="BM98" s="205"/>
      <c r="BN98" s="117"/>
      <c r="BO98" s="209">
        <v>45263</v>
      </c>
      <c r="BP98" s="149">
        <f t="shared" si="62"/>
        <v>0.1</v>
      </c>
      <c r="BQ98" s="228"/>
      <c r="BR98" s="232"/>
      <c r="BS98" s="205"/>
      <c r="BT98" s="112" t="s">
        <v>711</v>
      </c>
      <c r="BU98" s="112"/>
      <c r="BV98" s="112"/>
      <c r="BW98" s="127"/>
      <c r="BX98" s="125"/>
      <c r="BY98" s="234"/>
      <c r="BZ98" s="159"/>
      <c r="CA98" s="117"/>
      <c r="CB98" s="199"/>
      <c r="CC98" s="199"/>
      <c r="CD98" s="199"/>
      <c r="CE98" s="199"/>
      <c r="CF98" s="199"/>
      <c r="CG98" s="199"/>
      <c r="CH98" s="199"/>
      <c r="CI98" s="199"/>
      <c r="CJ98" s="199"/>
      <c r="CK98" s="199"/>
      <c r="CL98" s="199"/>
      <c r="CM98" s="199"/>
      <c r="CN98" s="199"/>
      <c r="CO98" s="199"/>
      <c r="CP98" s="199"/>
      <c r="CQ98" s="199"/>
      <c r="CR98" s="199"/>
      <c r="CS98" s="199"/>
      <c r="CT98" s="199"/>
      <c r="CU98" s="199"/>
      <c r="CV98" s="199"/>
      <c r="CW98" s="199"/>
      <c r="CX98" s="125"/>
      <c r="CY98" s="199"/>
      <c r="CZ98" s="199"/>
      <c r="DA98" s="95"/>
      <c r="DB98" s="199"/>
      <c r="DC98" s="95"/>
      <c r="DD98" s="199"/>
      <c r="DE98" s="199"/>
      <c r="DF98" s="199"/>
      <c r="DG98" s="199"/>
      <c r="DH98" s="101"/>
      <c r="DI98" s="101"/>
      <c r="DJ98" s="101"/>
      <c r="DK98" s="101"/>
      <c r="DL98" s="101"/>
      <c r="DM98" s="148"/>
      <c r="DN98" s="148"/>
      <c r="DO98" s="148"/>
      <c r="DP98" s="101"/>
      <c r="DQ98" s="101"/>
      <c r="DR98" s="100"/>
      <c r="DS98" s="117"/>
      <c r="DT98" s="14"/>
    </row>
    <row r="99" s="25" customFormat="1" ht="77.1" customHeight="1" spans="1:124">
      <c r="A99" s="90">
        <f>+SUBTOTAL(3,G$6:$G99)</f>
        <v>89</v>
      </c>
      <c r="B99" s="94"/>
      <c r="C99" s="98"/>
      <c r="D99" s="98"/>
      <c r="E99" s="98"/>
      <c r="F99" s="96"/>
      <c r="G99" s="94" t="s">
        <v>316</v>
      </c>
      <c r="H99" s="94" t="s">
        <v>472</v>
      </c>
      <c r="I99" s="94"/>
      <c r="J99" s="124" t="s">
        <v>714</v>
      </c>
      <c r="K99" s="234"/>
      <c r="L99" s="90"/>
      <c r="M99" s="95" t="s">
        <v>710</v>
      </c>
      <c r="N99" s="90"/>
      <c r="O99" s="90"/>
      <c r="P99" s="90"/>
      <c r="Q99" s="96"/>
      <c r="R99" s="101"/>
      <c r="S99" s="206"/>
      <c r="T99" s="206"/>
      <c r="U99" s="234"/>
      <c r="V99" s="100"/>
      <c r="W99" s="100"/>
      <c r="X99" s="100"/>
      <c r="Y99" s="111"/>
      <c r="Z99" s="122"/>
      <c r="AA99" s="100" t="s">
        <v>181</v>
      </c>
      <c r="AB99" s="96"/>
      <c r="AC99" s="96"/>
      <c r="AD99" s="100"/>
      <c r="AE99" s="96"/>
      <c r="AF99" s="129"/>
      <c r="AG99" s="96"/>
      <c r="AH99" s="96"/>
      <c r="AI99" s="96"/>
      <c r="AJ99" s="148">
        <v>0.27</v>
      </c>
      <c r="AK99" s="148"/>
      <c r="AL99" s="149"/>
      <c r="AM99" s="148">
        <v>0.27</v>
      </c>
      <c r="AN99" s="148">
        <v>0.27</v>
      </c>
      <c r="AO99" s="98"/>
      <c r="AP99" s="98"/>
      <c r="AQ99" s="98">
        <v>0.27</v>
      </c>
      <c r="AR99" s="125"/>
      <c r="AS99" s="117"/>
      <c r="AT99" s="149"/>
      <c r="AU99" s="149"/>
      <c r="AV99" s="149"/>
      <c r="AW99" s="99"/>
      <c r="AX99" s="98"/>
      <c r="AY99" s="98"/>
      <c r="AZ99" s="148"/>
      <c r="BA99" s="148"/>
      <c r="BB99" s="148"/>
      <c r="BC99" s="148"/>
      <c r="BD99" s="175"/>
      <c r="BE99" s="197">
        <v>0.1</v>
      </c>
      <c r="BF99" s="198"/>
      <c r="BG99" s="194">
        <f t="shared" si="59"/>
        <v>0.1</v>
      </c>
      <c r="BH99" s="148">
        <v>0.27</v>
      </c>
      <c r="BI99" s="125" t="s">
        <v>231</v>
      </c>
      <c r="BJ99" s="117"/>
      <c r="BK99" s="199"/>
      <c r="BL99" s="205"/>
      <c r="BM99" s="205"/>
      <c r="BN99" s="117"/>
      <c r="BO99" s="209">
        <v>45264</v>
      </c>
      <c r="BP99" s="149">
        <f t="shared" si="62"/>
        <v>0.1</v>
      </c>
      <c r="BQ99" s="228"/>
      <c r="BR99" s="232"/>
      <c r="BS99" s="205"/>
      <c r="BT99" s="112" t="s">
        <v>711</v>
      </c>
      <c r="BU99" s="112"/>
      <c r="BV99" s="112"/>
      <c r="BW99" s="127"/>
      <c r="BX99" s="125"/>
      <c r="BY99" s="234"/>
      <c r="BZ99" s="159"/>
      <c r="CA99" s="117"/>
      <c r="CB99" s="199"/>
      <c r="CC99" s="199"/>
      <c r="CD99" s="199"/>
      <c r="CE99" s="199"/>
      <c r="CF99" s="199"/>
      <c r="CG99" s="199"/>
      <c r="CH99" s="199"/>
      <c r="CI99" s="199"/>
      <c r="CJ99" s="199"/>
      <c r="CK99" s="199"/>
      <c r="CL99" s="199"/>
      <c r="CM99" s="199"/>
      <c r="CN99" s="199"/>
      <c r="CO99" s="199"/>
      <c r="CP99" s="199"/>
      <c r="CQ99" s="199"/>
      <c r="CR99" s="199"/>
      <c r="CS99" s="199"/>
      <c r="CT99" s="199"/>
      <c r="CU99" s="199"/>
      <c r="CV99" s="199"/>
      <c r="CW99" s="199"/>
      <c r="CX99" s="125"/>
      <c r="CY99" s="199"/>
      <c r="CZ99" s="199"/>
      <c r="DA99" s="95"/>
      <c r="DB99" s="199"/>
      <c r="DC99" s="95"/>
      <c r="DD99" s="199"/>
      <c r="DE99" s="199"/>
      <c r="DF99" s="199"/>
      <c r="DG99" s="199"/>
      <c r="DH99" s="101"/>
      <c r="DI99" s="101"/>
      <c r="DJ99" s="101"/>
      <c r="DK99" s="101"/>
      <c r="DL99" s="101"/>
      <c r="DM99" s="148"/>
      <c r="DN99" s="148"/>
      <c r="DO99" s="148"/>
      <c r="DP99" s="101"/>
      <c r="DQ99" s="101"/>
      <c r="DR99" s="100"/>
      <c r="DS99" s="117"/>
      <c r="DT99" s="14"/>
    </row>
    <row r="100" s="25" customFormat="1" ht="77.1" customHeight="1" spans="1:124">
      <c r="A100" s="90">
        <f>+SUBTOTAL(3,G$6:$G100)</f>
        <v>90</v>
      </c>
      <c r="B100" s="94"/>
      <c r="C100" s="98"/>
      <c r="D100" s="98"/>
      <c r="E100" s="98"/>
      <c r="F100" s="96"/>
      <c r="G100" s="94" t="s">
        <v>316</v>
      </c>
      <c r="H100" s="94" t="s">
        <v>472</v>
      </c>
      <c r="I100" s="94"/>
      <c r="J100" s="124" t="s">
        <v>695</v>
      </c>
      <c r="K100" s="234"/>
      <c r="L100" s="90"/>
      <c r="M100" s="95" t="s">
        <v>710</v>
      </c>
      <c r="N100" s="90"/>
      <c r="O100" s="90"/>
      <c r="P100" s="90"/>
      <c r="Q100" s="96"/>
      <c r="R100" s="101"/>
      <c r="S100" s="206"/>
      <c r="T100" s="206"/>
      <c r="U100" s="234"/>
      <c r="V100" s="100"/>
      <c r="W100" s="100"/>
      <c r="X100" s="100"/>
      <c r="Y100" s="111"/>
      <c r="Z100" s="122"/>
      <c r="AA100" s="100" t="s">
        <v>181</v>
      </c>
      <c r="AB100" s="96"/>
      <c r="AC100" s="96"/>
      <c r="AD100" s="100"/>
      <c r="AE100" s="96"/>
      <c r="AF100" s="129"/>
      <c r="AG100" s="96"/>
      <c r="AH100" s="96"/>
      <c r="AI100" s="96"/>
      <c r="AJ100" s="148">
        <v>0.2922</v>
      </c>
      <c r="AK100" s="148"/>
      <c r="AL100" s="149"/>
      <c r="AM100" s="148">
        <v>0.2922</v>
      </c>
      <c r="AN100" s="148">
        <v>0.2922</v>
      </c>
      <c r="AO100" s="98"/>
      <c r="AP100" s="98"/>
      <c r="AQ100" s="98">
        <v>0.2922</v>
      </c>
      <c r="AR100" s="125"/>
      <c r="AS100" s="117"/>
      <c r="AT100" s="149"/>
      <c r="AU100" s="149"/>
      <c r="AV100" s="149"/>
      <c r="AW100" s="99"/>
      <c r="AX100" s="98"/>
      <c r="AY100" s="98"/>
      <c r="AZ100" s="148"/>
      <c r="BA100" s="148"/>
      <c r="BB100" s="148"/>
      <c r="BC100" s="148"/>
      <c r="BD100" s="175"/>
      <c r="BE100" s="197">
        <v>0.1</v>
      </c>
      <c r="BF100" s="198"/>
      <c r="BG100" s="194">
        <f t="shared" si="59"/>
        <v>0.1</v>
      </c>
      <c r="BH100" s="148">
        <v>0.2922</v>
      </c>
      <c r="BI100" s="125" t="s">
        <v>231</v>
      </c>
      <c r="BJ100" s="117"/>
      <c r="BK100" s="199"/>
      <c r="BL100" s="205"/>
      <c r="BM100" s="205"/>
      <c r="BN100" s="117"/>
      <c r="BO100" s="209">
        <v>45265</v>
      </c>
      <c r="BP100" s="149">
        <f t="shared" si="62"/>
        <v>0.1</v>
      </c>
      <c r="BQ100" s="228"/>
      <c r="BR100" s="232"/>
      <c r="BS100" s="205"/>
      <c r="BT100" s="112" t="s">
        <v>711</v>
      </c>
      <c r="BU100" s="112"/>
      <c r="BV100" s="112"/>
      <c r="BW100" s="127"/>
      <c r="BX100" s="125"/>
      <c r="BY100" s="234"/>
      <c r="BZ100" s="159"/>
      <c r="CA100" s="117"/>
      <c r="CB100" s="199"/>
      <c r="CC100" s="199"/>
      <c r="CD100" s="199"/>
      <c r="CE100" s="199"/>
      <c r="CF100" s="199"/>
      <c r="CG100" s="199"/>
      <c r="CH100" s="199"/>
      <c r="CI100" s="199"/>
      <c r="CJ100" s="199"/>
      <c r="CK100" s="199"/>
      <c r="CL100" s="199"/>
      <c r="CM100" s="199"/>
      <c r="CN100" s="199"/>
      <c r="CO100" s="199"/>
      <c r="CP100" s="199"/>
      <c r="CQ100" s="199"/>
      <c r="CR100" s="199"/>
      <c r="CS100" s="199"/>
      <c r="CT100" s="199"/>
      <c r="CU100" s="199"/>
      <c r="CV100" s="199"/>
      <c r="CW100" s="199"/>
      <c r="CX100" s="125"/>
      <c r="CY100" s="199"/>
      <c r="CZ100" s="199"/>
      <c r="DA100" s="95"/>
      <c r="DB100" s="199"/>
      <c r="DC100" s="95"/>
      <c r="DD100" s="199"/>
      <c r="DE100" s="199"/>
      <c r="DF100" s="199"/>
      <c r="DG100" s="199"/>
      <c r="DH100" s="101"/>
      <c r="DI100" s="101"/>
      <c r="DJ100" s="101"/>
      <c r="DK100" s="101"/>
      <c r="DL100" s="101"/>
      <c r="DM100" s="148"/>
      <c r="DN100" s="148"/>
      <c r="DO100" s="148"/>
      <c r="DP100" s="101"/>
      <c r="DQ100" s="101"/>
      <c r="DR100" s="100"/>
      <c r="DS100" s="117"/>
      <c r="DT100" s="14"/>
    </row>
    <row r="101" s="25" customFormat="1" ht="77.1" customHeight="1" spans="1:124">
      <c r="A101" s="90">
        <f>+SUBTOTAL(3,G$6:$G101)</f>
        <v>91</v>
      </c>
      <c r="B101" s="94"/>
      <c r="C101" s="98"/>
      <c r="D101" s="98"/>
      <c r="E101" s="98"/>
      <c r="F101" s="96"/>
      <c r="G101" s="94" t="s">
        <v>316</v>
      </c>
      <c r="H101" s="94" t="s">
        <v>472</v>
      </c>
      <c r="I101" s="94"/>
      <c r="J101" s="124" t="s">
        <v>701</v>
      </c>
      <c r="K101" s="234"/>
      <c r="L101" s="90"/>
      <c r="M101" s="95" t="s">
        <v>710</v>
      </c>
      <c r="N101" s="90"/>
      <c r="O101" s="90"/>
      <c r="P101" s="90"/>
      <c r="Q101" s="96"/>
      <c r="R101" s="101"/>
      <c r="S101" s="206"/>
      <c r="T101" s="206"/>
      <c r="U101" s="234"/>
      <c r="V101" s="100"/>
      <c r="W101" s="100"/>
      <c r="X101" s="100"/>
      <c r="Y101" s="111"/>
      <c r="Z101" s="122"/>
      <c r="AA101" s="100" t="s">
        <v>181</v>
      </c>
      <c r="AB101" s="96"/>
      <c r="AC101" s="96"/>
      <c r="AD101" s="100"/>
      <c r="AE101" s="96"/>
      <c r="AF101" s="129"/>
      <c r="AG101" s="96"/>
      <c r="AH101" s="96"/>
      <c r="AI101" s="96"/>
      <c r="AJ101" s="148">
        <v>0.2754</v>
      </c>
      <c r="AK101" s="148"/>
      <c r="AL101" s="149"/>
      <c r="AM101" s="148">
        <v>0.2754</v>
      </c>
      <c r="AN101" s="148">
        <v>0.2754</v>
      </c>
      <c r="AO101" s="98"/>
      <c r="AP101" s="98"/>
      <c r="AQ101" s="98">
        <v>0.2754</v>
      </c>
      <c r="AR101" s="125"/>
      <c r="AS101" s="117"/>
      <c r="AT101" s="149"/>
      <c r="AU101" s="149"/>
      <c r="AV101" s="149"/>
      <c r="AW101" s="99"/>
      <c r="AX101" s="98"/>
      <c r="AY101" s="98"/>
      <c r="AZ101" s="148"/>
      <c r="BA101" s="148"/>
      <c r="BB101" s="148"/>
      <c r="BC101" s="148"/>
      <c r="BD101" s="175"/>
      <c r="BE101" s="197">
        <v>0.1</v>
      </c>
      <c r="BF101" s="198"/>
      <c r="BG101" s="194">
        <f t="shared" si="59"/>
        <v>0.1</v>
      </c>
      <c r="BH101" s="148">
        <v>0.2754</v>
      </c>
      <c r="BI101" s="125" t="s">
        <v>231</v>
      </c>
      <c r="BJ101" s="117"/>
      <c r="BK101" s="199"/>
      <c r="BL101" s="205"/>
      <c r="BM101" s="205"/>
      <c r="BN101" s="117"/>
      <c r="BO101" s="209">
        <v>45266</v>
      </c>
      <c r="BP101" s="149">
        <f t="shared" si="62"/>
        <v>0.1</v>
      </c>
      <c r="BQ101" s="228"/>
      <c r="BR101" s="232"/>
      <c r="BS101" s="205"/>
      <c r="BT101" s="112" t="s">
        <v>711</v>
      </c>
      <c r="BU101" s="112"/>
      <c r="BV101" s="112"/>
      <c r="BW101" s="127"/>
      <c r="BX101" s="125"/>
      <c r="BY101" s="234"/>
      <c r="BZ101" s="159"/>
      <c r="CA101" s="117"/>
      <c r="CB101" s="199"/>
      <c r="CC101" s="199"/>
      <c r="CD101" s="199"/>
      <c r="CE101" s="199"/>
      <c r="CF101" s="199"/>
      <c r="CG101" s="199"/>
      <c r="CH101" s="199"/>
      <c r="CI101" s="199"/>
      <c r="CJ101" s="199"/>
      <c r="CK101" s="199"/>
      <c r="CL101" s="199"/>
      <c r="CM101" s="199"/>
      <c r="CN101" s="199"/>
      <c r="CO101" s="199"/>
      <c r="CP101" s="199"/>
      <c r="CQ101" s="199"/>
      <c r="CR101" s="199"/>
      <c r="CS101" s="199"/>
      <c r="CT101" s="199"/>
      <c r="CU101" s="199"/>
      <c r="CV101" s="199"/>
      <c r="CW101" s="199"/>
      <c r="CX101" s="125"/>
      <c r="CY101" s="199"/>
      <c r="CZ101" s="199"/>
      <c r="DA101" s="95"/>
      <c r="DB101" s="199"/>
      <c r="DC101" s="95"/>
      <c r="DD101" s="199"/>
      <c r="DE101" s="199"/>
      <c r="DF101" s="199"/>
      <c r="DG101" s="199"/>
      <c r="DH101" s="101"/>
      <c r="DI101" s="101"/>
      <c r="DJ101" s="101"/>
      <c r="DK101" s="101"/>
      <c r="DL101" s="101"/>
      <c r="DM101" s="148"/>
      <c r="DN101" s="148"/>
      <c r="DO101" s="148"/>
      <c r="DP101" s="101"/>
      <c r="DQ101" s="101"/>
      <c r="DR101" s="100"/>
      <c r="DS101" s="117"/>
      <c r="DT101" s="14"/>
    </row>
    <row r="102" s="25" customFormat="1" ht="77.1" customHeight="1" spans="1:124">
      <c r="A102" s="90">
        <f>+SUBTOTAL(3,G$6:$G102)</f>
        <v>92</v>
      </c>
      <c r="B102" s="94"/>
      <c r="C102" s="98"/>
      <c r="D102" s="98"/>
      <c r="E102" s="98"/>
      <c r="F102" s="96"/>
      <c r="G102" s="94" t="s">
        <v>316</v>
      </c>
      <c r="H102" s="94" t="s">
        <v>472</v>
      </c>
      <c r="I102" s="94"/>
      <c r="J102" s="124" t="s">
        <v>706</v>
      </c>
      <c r="K102" s="234"/>
      <c r="L102" s="90"/>
      <c r="M102" s="95" t="s">
        <v>710</v>
      </c>
      <c r="N102" s="90"/>
      <c r="O102" s="90"/>
      <c r="P102" s="90"/>
      <c r="Q102" s="96"/>
      <c r="R102" s="101"/>
      <c r="S102" s="206"/>
      <c r="T102" s="206"/>
      <c r="U102" s="234"/>
      <c r="V102" s="100"/>
      <c r="W102" s="100"/>
      <c r="X102" s="100"/>
      <c r="Y102" s="111"/>
      <c r="Z102" s="122"/>
      <c r="AA102" s="100" t="s">
        <v>181</v>
      </c>
      <c r="AB102" s="96"/>
      <c r="AC102" s="96"/>
      <c r="AD102" s="100"/>
      <c r="AE102" s="96"/>
      <c r="AF102" s="129"/>
      <c r="AG102" s="96"/>
      <c r="AH102" s="96"/>
      <c r="AI102" s="96"/>
      <c r="AJ102" s="148">
        <v>0.25</v>
      </c>
      <c r="AK102" s="148"/>
      <c r="AL102" s="149"/>
      <c r="AM102" s="148">
        <v>0.25</v>
      </c>
      <c r="AN102" s="148">
        <v>0.25</v>
      </c>
      <c r="AO102" s="98"/>
      <c r="AP102" s="98"/>
      <c r="AQ102" s="98">
        <v>0.25</v>
      </c>
      <c r="AR102" s="125"/>
      <c r="AS102" s="117"/>
      <c r="AT102" s="149"/>
      <c r="AU102" s="149"/>
      <c r="AV102" s="149"/>
      <c r="AW102" s="99"/>
      <c r="AX102" s="98"/>
      <c r="AY102" s="98"/>
      <c r="AZ102" s="148"/>
      <c r="BA102" s="148"/>
      <c r="BB102" s="148"/>
      <c r="BC102" s="148"/>
      <c r="BD102" s="175"/>
      <c r="BE102" s="197">
        <v>0.1</v>
      </c>
      <c r="BF102" s="198"/>
      <c r="BG102" s="194">
        <f t="shared" si="59"/>
        <v>0.1</v>
      </c>
      <c r="BH102" s="148">
        <v>0.25</v>
      </c>
      <c r="BI102" s="125" t="s">
        <v>231</v>
      </c>
      <c r="BJ102" s="117"/>
      <c r="BK102" s="199"/>
      <c r="BL102" s="205"/>
      <c r="BM102" s="205"/>
      <c r="BN102" s="117"/>
      <c r="BO102" s="209">
        <v>45267</v>
      </c>
      <c r="BP102" s="149">
        <f t="shared" si="62"/>
        <v>0.1</v>
      </c>
      <c r="BQ102" s="228"/>
      <c r="BR102" s="232"/>
      <c r="BS102" s="205"/>
      <c r="BT102" s="112" t="s">
        <v>711</v>
      </c>
      <c r="BU102" s="112"/>
      <c r="BV102" s="112"/>
      <c r="BW102" s="127"/>
      <c r="BX102" s="125"/>
      <c r="BY102" s="234"/>
      <c r="BZ102" s="159"/>
      <c r="CA102" s="117"/>
      <c r="CB102" s="199"/>
      <c r="CC102" s="199"/>
      <c r="CD102" s="199"/>
      <c r="CE102" s="199"/>
      <c r="CF102" s="199"/>
      <c r="CG102" s="199"/>
      <c r="CH102" s="199"/>
      <c r="CI102" s="199"/>
      <c r="CJ102" s="199"/>
      <c r="CK102" s="199"/>
      <c r="CL102" s="199"/>
      <c r="CM102" s="199"/>
      <c r="CN102" s="199"/>
      <c r="CO102" s="199"/>
      <c r="CP102" s="199"/>
      <c r="CQ102" s="199"/>
      <c r="CR102" s="199"/>
      <c r="CS102" s="199"/>
      <c r="CT102" s="199"/>
      <c r="CU102" s="199"/>
      <c r="CV102" s="199"/>
      <c r="CW102" s="199"/>
      <c r="CX102" s="125"/>
      <c r="CY102" s="199"/>
      <c r="CZ102" s="199"/>
      <c r="DA102" s="95"/>
      <c r="DB102" s="199"/>
      <c r="DC102" s="95"/>
      <c r="DD102" s="199"/>
      <c r="DE102" s="199"/>
      <c r="DF102" s="199"/>
      <c r="DG102" s="199"/>
      <c r="DH102" s="101"/>
      <c r="DI102" s="101"/>
      <c r="DJ102" s="101"/>
      <c r="DK102" s="101"/>
      <c r="DL102" s="101"/>
      <c r="DM102" s="148"/>
      <c r="DN102" s="148"/>
      <c r="DO102" s="148"/>
      <c r="DP102" s="101"/>
      <c r="DQ102" s="101"/>
      <c r="DR102" s="100"/>
      <c r="DS102" s="117"/>
      <c r="DT102" s="14"/>
    </row>
    <row r="103" s="25" customFormat="1" ht="77.1" customHeight="1" spans="1:124">
      <c r="A103" s="90"/>
      <c r="B103" s="94"/>
      <c r="C103" s="98"/>
      <c r="D103" s="98"/>
      <c r="E103" s="98"/>
      <c r="F103" s="96"/>
      <c r="G103" s="94"/>
      <c r="H103" s="94"/>
      <c r="I103" s="94"/>
      <c r="J103" s="124" t="s">
        <v>715</v>
      </c>
      <c r="K103" s="234"/>
      <c r="L103" s="90"/>
      <c r="M103" s="95" t="s">
        <v>300</v>
      </c>
      <c r="N103" s="90"/>
      <c r="O103" s="90"/>
      <c r="P103" s="90"/>
      <c r="Q103" s="96"/>
      <c r="R103" s="101"/>
      <c r="S103" s="206"/>
      <c r="T103" s="206"/>
      <c r="U103" s="234"/>
      <c r="V103" s="100"/>
      <c r="W103" s="100"/>
      <c r="X103" s="100"/>
      <c r="Y103" s="111"/>
      <c r="Z103" s="122"/>
      <c r="AA103" s="100"/>
      <c r="AB103" s="96"/>
      <c r="AC103" s="96"/>
      <c r="AD103" s="100"/>
      <c r="AE103" s="96"/>
      <c r="AF103" s="129"/>
      <c r="AG103" s="96"/>
      <c r="AH103" s="96"/>
      <c r="AI103" s="96"/>
      <c r="AJ103" s="148"/>
      <c r="AK103" s="148"/>
      <c r="AL103" s="149"/>
      <c r="AM103" s="148"/>
      <c r="AN103" s="148"/>
      <c r="AO103" s="98">
        <v>0</v>
      </c>
      <c r="AP103" s="98">
        <f t="shared" ref="AP103:AP111" si="71">+AM103-BC103-BE103</f>
        <v>0</v>
      </c>
      <c r="AQ103" s="98"/>
      <c r="AR103" s="125"/>
      <c r="AS103" s="117"/>
      <c r="AT103" s="149"/>
      <c r="AU103" s="149">
        <v>202308</v>
      </c>
      <c r="AV103" s="149" t="s">
        <v>716</v>
      </c>
      <c r="AW103" s="99"/>
      <c r="AX103" s="98"/>
      <c r="AY103" s="98"/>
      <c r="AZ103" s="148"/>
      <c r="BA103" s="148"/>
      <c r="BB103" s="148"/>
      <c r="BC103" s="98"/>
      <c r="BD103" s="172"/>
      <c r="BE103" s="197">
        <f t="shared" ref="BE103:BE109" si="72">BH103-(BD103-BC103)</f>
        <v>0</v>
      </c>
      <c r="BF103" s="198"/>
      <c r="BG103" s="194">
        <f t="shared" si="59"/>
        <v>0</v>
      </c>
      <c r="BH103" s="148"/>
      <c r="BI103" s="125"/>
      <c r="BJ103" s="117"/>
      <c r="BK103" s="199"/>
      <c r="BL103" s="205"/>
      <c r="BM103" s="205"/>
      <c r="BN103" s="117"/>
      <c r="BO103" s="209"/>
      <c r="BP103" s="149">
        <f t="shared" si="62"/>
        <v>0</v>
      </c>
      <c r="BQ103" s="228"/>
      <c r="BR103" s="232"/>
      <c r="BS103" s="205"/>
      <c r="BT103" s="112"/>
      <c r="BU103" s="112"/>
      <c r="BV103" s="112"/>
      <c r="BW103" s="127"/>
      <c r="BX103" s="125"/>
      <c r="BY103" s="234"/>
      <c r="BZ103" s="159"/>
      <c r="CA103" s="117"/>
      <c r="CB103" s="199"/>
      <c r="CC103" s="199"/>
      <c r="CD103" s="199"/>
      <c r="CE103" s="199"/>
      <c r="CF103" s="199"/>
      <c r="CG103" s="199"/>
      <c r="CH103" s="199"/>
      <c r="CI103" s="199"/>
      <c r="CJ103" s="199"/>
      <c r="CK103" s="199"/>
      <c r="CL103" s="199"/>
      <c r="CM103" s="199"/>
      <c r="CN103" s="199"/>
      <c r="CO103" s="199"/>
      <c r="CP103" s="199"/>
      <c r="CQ103" s="199"/>
      <c r="CR103" s="199"/>
      <c r="CS103" s="199"/>
      <c r="CT103" s="199"/>
      <c r="CU103" s="199"/>
      <c r="CV103" s="199"/>
      <c r="CW103" s="199"/>
      <c r="CX103" s="125"/>
      <c r="CY103" s="199"/>
      <c r="CZ103" s="199"/>
      <c r="DA103" s="95"/>
      <c r="DB103" s="199"/>
      <c r="DC103" s="95"/>
      <c r="DD103" s="199"/>
      <c r="DE103" s="199"/>
      <c r="DF103" s="199"/>
      <c r="DG103" s="199"/>
      <c r="DH103" s="101"/>
      <c r="DI103" s="101"/>
      <c r="DJ103" s="101"/>
      <c r="DK103" s="101"/>
      <c r="DL103" s="101"/>
      <c r="DM103" s="148"/>
      <c r="DN103" s="148"/>
      <c r="DO103" s="148"/>
      <c r="DP103" s="101"/>
      <c r="DQ103" s="101"/>
      <c r="DR103" s="100"/>
      <c r="DS103" s="117"/>
      <c r="DT103" s="14"/>
    </row>
    <row r="104" s="25" customFormat="1" ht="77.1" customHeight="1" spans="1:124">
      <c r="A104" s="90">
        <f>+SUBTOTAL(3,G$6:$G104)</f>
        <v>93</v>
      </c>
      <c r="B104" s="94"/>
      <c r="C104" s="98"/>
      <c r="D104" s="98"/>
      <c r="E104" s="98"/>
      <c r="F104" s="96"/>
      <c r="G104" s="94" t="s">
        <v>316</v>
      </c>
      <c r="H104" s="94" t="s">
        <v>472</v>
      </c>
      <c r="I104" s="94"/>
      <c r="J104" s="124" t="s">
        <v>717</v>
      </c>
      <c r="K104" s="234"/>
      <c r="L104" s="90"/>
      <c r="M104" s="95" t="s">
        <v>300</v>
      </c>
      <c r="N104" s="90"/>
      <c r="O104" s="90"/>
      <c r="P104" s="90"/>
      <c r="Q104" s="96"/>
      <c r="R104" s="101"/>
      <c r="S104" s="206"/>
      <c r="T104" s="206"/>
      <c r="U104" s="234"/>
      <c r="V104" s="100"/>
      <c r="W104" s="100"/>
      <c r="X104" s="100"/>
      <c r="Y104" s="111"/>
      <c r="Z104" s="122"/>
      <c r="AA104" s="100" t="s">
        <v>181</v>
      </c>
      <c r="AB104" s="96"/>
      <c r="AC104" s="96"/>
      <c r="AD104" s="100" t="s">
        <v>118</v>
      </c>
      <c r="AE104" s="96"/>
      <c r="AF104" s="129"/>
      <c r="AG104" s="96"/>
      <c r="AH104" s="96"/>
      <c r="AI104" s="96"/>
      <c r="AJ104" s="148"/>
      <c r="AK104" s="148"/>
      <c r="AL104" s="149"/>
      <c r="AM104" s="148"/>
      <c r="AN104" s="148"/>
      <c r="AO104" s="98">
        <v>0</v>
      </c>
      <c r="AP104" s="98">
        <f t="shared" si="71"/>
        <v>-1.9999</v>
      </c>
      <c r="AQ104" s="98">
        <v>1.5</v>
      </c>
      <c r="AR104" s="125"/>
      <c r="AS104" s="117"/>
      <c r="AT104" s="149"/>
      <c r="AU104" s="149">
        <v>202308</v>
      </c>
      <c r="AV104" s="282" t="s">
        <v>718</v>
      </c>
      <c r="AW104" s="99"/>
      <c r="AX104" s="98"/>
      <c r="AY104" s="98"/>
      <c r="AZ104" s="148"/>
      <c r="BA104" s="148"/>
      <c r="BB104" s="148"/>
      <c r="BC104" s="98">
        <v>0.4999</v>
      </c>
      <c r="BD104" s="172">
        <v>0.4999</v>
      </c>
      <c r="BE104" s="197">
        <f t="shared" si="72"/>
        <v>1.5</v>
      </c>
      <c r="BF104" s="198">
        <v>1.5</v>
      </c>
      <c r="BG104" s="194">
        <f t="shared" si="59"/>
        <v>0</v>
      </c>
      <c r="BH104" s="148">
        <v>1.5</v>
      </c>
      <c r="BI104" s="125"/>
      <c r="BJ104" s="117"/>
      <c r="BK104" s="199"/>
      <c r="BL104" s="205"/>
      <c r="BM104" s="205"/>
      <c r="BN104" s="117"/>
      <c r="BO104" s="209"/>
      <c r="BP104" s="149">
        <f t="shared" si="62"/>
        <v>1.9999</v>
      </c>
      <c r="BQ104" s="228"/>
      <c r="BR104" s="232"/>
      <c r="BS104" s="205"/>
      <c r="BT104" s="112" t="s">
        <v>719</v>
      </c>
      <c r="BU104" s="112"/>
      <c r="BV104" s="112"/>
      <c r="BW104" s="127"/>
      <c r="BX104" s="125"/>
      <c r="BY104" s="234"/>
      <c r="BZ104" s="159"/>
      <c r="CA104" s="117"/>
      <c r="CB104" s="199"/>
      <c r="CC104" s="199"/>
      <c r="CD104" s="199"/>
      <c r="CE104" s="199"/>
      <c r="CF104" s="199"/>
      <c r="CG104" s="199"/>
      <c r="CH104" s="199"/>
      <c r="CI104" s="199"/>
      <c r="CJ104" s="199"/>
      <c r="CK104" s="199"/>
      <c r="CL104" s="199"/>
      <c r="CM104" s="199"/>
      <c r="CN104" s="199"/>
      <c r="CO104" s="199"/>
      <c r="CP104" s="199"/>
      <c r="CQ104" s="199"/>
      <c r="CR104" s="199"/>
      <c r="CS104" s="199"/>
      <c r="CT104" s="199"/>
      <c r="CU104" s="199"/>
      <c r="CV104" s="199"/>
      <c r="CW104" s="199"/>
      <c r="CX104" s="125"/>
      <c r="CY104" s="199"/>
      <c r="CZ104" s="199"/>
      <c r="DA104" s="95"/>
      <c r="DB104" s="199"/>
      <c r="DC104" s="95"/>
      <c r="DD104" s="199"/>
      <c r="DE104" s="199"/>
      <c r="DF104" s="199"/>
      <c r="DG104" s="199"/>
      <c r="DH104" s="101"/>
      <c r="DI104" s="101"/>
      <c r="DJ104" s="101"/>
      <c r="DK104" s="101"/>
      <c r="DL104" s="101"/>
      <c r="DM104" s="148"/>
      <c r="DN104" s="148"/>
      <c r="DO104" s="148"/>
      <c r="DP104" s="101"/>
      <c r="DQ104" s="101"/>
      <c r="DR104" s="100"/>
      <c r="DS104" s="117"/>
      <c r="DT104" s="14"/>
    </row>
    <row r="105" s="25" customFormat="1" ht="77.1" customHeight="1" spans="1:124">
      <c r="A105" s="90"/>
      <c r="B105" s="94"/>
      <c r="C105" s="98"/>
      <c r="D105" s="98"/>
      <c r="E105" s="98"/>
      <c r="F105" s="96"/>
      <c r="G105" s="94"/>
      <c r="H105" s="94"/>
      <c r="I105" s="94"/>
      <c r="J105" s="124" t="s">
        <v>720</v>
      </c>
      <c r="K105" s="234"/>
      <c r="L105" s="90"/>
      <c r="M105" s="95" t="s">
        <v>300</v>
      </c>
      <c r="N105" s="90"/>
      <c r="O105" s="90"/>
      <c r="P105" s="90"/>
      <c r="Q105" s="96"/>
      <c r="R105" s="101"/>
      <c r="S105" s="206"/>
      <c r="T105" s="206"/>
      <c r="U105" s="234"/>
      <c r="V105" s="100"/>
      <c r="W105" s="100"/>
      <c r="X105" s="100"/>
      <c r="Y105" s="111"/>
      <c r="Z105" s="122"/>
      <c r="AA105" s="100"/>
      <c r="AB105" s="96"/>
      <c r="AC105" s="96"/>
      <c r="AD105" s="100" t="s">
        <v>133</v>
      </c>
      <c r="AE105" s="96"/>
      <c r="AF105" s="129"/>
      <c r="AG105" s="96"/>
      <c r="AH105" s="96"/>
      <c r="AI105" s="96"/>
      <c r="AJ105" s="148"/>
      <c r="AK105" s="148"/>
      <c r="AL105" s="149"/>
      <c r="AM105" s="148"/>
      <c r="AN105" s="148"/>
      <c r="AO105" s="98">
        <v>0</v>
      </c>
      <c r="AP105" s="98">
        <f t="shared" si="71"/>
        <v>-0.0556</v>
      </c>
      <c r="AQ105" s="98"/>
      <c r="AR105" s="125"/>
      <c r="AS105" s="117"/>
      <c r="AT105" s="149"/>
      <c r="AU105" s="149">
        <v>202308</v>
      </c>
      <c r="AV105" s="282" t="s">
        <v>721</v>
      </c>
      <c r="AW105" s="99"/>
      <c r="AX105" s="98"/>
      <c r="AY105" s="98"/>
      <c r="AZ105" s="148"/>
      <c r="BA105" s="148"/>
      <c r="BB105" s="148"/>
      <c r="BC105" s="98">
        <v>0.0556</v>
      </c>
      <c r="BD105" s="172">
        <v>0.0756</v>
      </c>
      <c r="BE105" s="197">
        <v>0</v>
      </c>
      <c r="BF105" s="198"/>
      <c r="BG105" s="194">
        <f t="shared" si="59"/>
        <v>0</v>
      </c>
      <c r="BH105" s="148"/>
      <c r="BI105" s="125"/>
      <c r="BJ105" s="117"/>
      <c r="BK105" s="199"/>
      <c r="BL105" s="205"/>
      <c r="BM105" s="205"/>
      <c r="BN105" s="117"/>
      <c r="BO105" s="209"/>
      <c r="BP105" s="149">
        <f t="shared" si="62"/>
        <v>0.0556</v>
      </c>
      <c r="BQ105" s="228"/>
      <c r="BR105" s="232"/>
      <c r="BS105" s="205"/>
      <c r="BT105" s="112"/>
      <c r="BU105" s="112"/>
      <c r="BV105" s="112"/>
      <c r="BW105" s="127"/>
      <c r="BX105" s="125"/>
      <c r="BY105" s="234"/>
      <c r="BZ105" s="159"/>
      <c r="CA105" s="117"/>
      <c r="CB105" s="199"/>
      <c r="CC105" s="199"/>
      <c r="CD105" s="199"/>
      <c r="CE105" s="199"/>
      <c r="CF105" s="199"/>
      <c r="CG105" s="199"/>
      <c r="CH105" s="199"/>
      <c r="CI105" s="199"/>
      <c r="CJ105" s="199"/>
      <c r="CK105" s="199"/>
      <c r="CL105" s="199"/>
      <c r="CM105" s="199"/>
      <c r="CN105" s="199"/>
      <c r="CO105" s="199"/>
      <c r="CP105" s="199"/>
      <c r="CQ105" s="199"/>
      <c r="CR105" s="199"/>
      <c r="CS105" s="199"/>
      <c r="CT105" s="199"/>
      <c r="CU105" s="199"/>
      <c r="CV105" s="199"/>
      <c r="CW105" s="199"/>
      <c r="CX105" s="125"/>
      <c r="CY105" s="199"/>
      <c r="CZ105" s="199"/>
      <c r="DA105" s="95"/>
      <c r="DB105" s="199"/>
      <c r="DC105" s="95"/>
      <c r="DD105" s="199"/>
      <c r="DE105" s="199"/>
      <c r="DF105" s="199"/>
      <c r="DG105" s="199"/>
      <c r="DH105" s="101"/>
      <c r="DI105" s="101"/>
      <c r="DJ105" s="101"/>
      <c r="DK105" s="101"/>
      <c r="DL105" s="101"/>
      <c r="DM105" s="148"/>
      <c r="DN105" s="148"/>
      <c r="DO105" s="148"/>
      <c r="DP105" s="101"/>
      <c r="DQ105" s="101"/>
      <c r="DR105" s="100"/>
      <c r="DS105" s="117"/>
      <c r="DT105" s="14"/>
    </row>
    <row r="106" s="25" customFormat="1" ht="77.1" customHeight="1" spans="1:124">
      <c r="A106" s="90"/>
      <c r="B106" s="94"/>
      <c r="C106" s="98"/>
      <c r="D106" s="98"/>
      <c r="E106" s="98"/>
      <c r="F106" s="96"/>
      <c r="G106" s="94"/>
      <c r="H106" s="94"/>
      <c r="I106" s="94"/>
      <c r="J106" s="124" t="s">
        <v>722</v>
      </c>
      <c r="K106" s="234"/>
      <c r="L106" s="90"/>
      <c r="M106" s="95" t="s">
        <v>300</v>
      </c>
      <c r="N106" s="90"/>
      <c r="O106" s="90"/>
      <c r="P106" s="90"/>
      <c r="Q106" s="96"/>
      <c r="R106" s="101"/>
      <c r="S106" s="206"/>
      <c r="T106" s="206"/>
      <c r="U106" s="234"/>
      <c r="V106" s="100"/>
      <c r="W106" s="100"/>
      <c r="X106" s="100"/>
      <c r="Y106" s="111"/>
      <c r="Z106" s="122"/>
      <c r="AA106" s="100"/>
      <c r="AB106" s="96"/>
      <c r="AC106" s="96"/>
      <c r="AD106" s="100" t="s">
        <v>133</v>
      </c>
      <c r="AE106" s="96"/>
      <c r="AF106" s="129"/>
      <c r="AG106" s="96"/>
      <c r="AH106" s="96"/>
      <c r="AI106" s="96"/>
      <c r="AJ106" s="148"/>
      <c r="AK106" s="148"/>
      <c r="AL106" s="149"/>
      <c r="AM106" s="148"/>
      <c r="AN106" s="148"/>
      <c r="AO106" s="98">
        <v>0</v>
      </c>
      <c r="AP106" s="98">
        <f t="shared" si="71"/>
        <v>-0.0223</v>
      </c>
      <c r="AQ106" s="98"/>
      <c r="AR106" s="125"/>
      <c r="AS106" s="117"/>
      <c r="AT106" s="149"/>
      <c r="AU106" s="149">
        <v>202308</v>
      </c>
      <c r="AV106" s="282" t="s">
        <v>723</v>
      </c>
      <c r="AW106" s="99"/>
      <c r="AX106" s="98"/>
      <c r="AY106" s="98"/>
      <c r="AZ106" s="148"/>
      <c r="BA106" s="148"/>
      <c r="BB106" s="148"/>
      <c r="BC106" s="98">
        <v>0.0223</v>
      </c>
      <c r="BD106" s="172">
        <v>0.0277</v>
      </c>
      <c r="BE106" s="197">
        <v>0</v>
      </c>
      <c r="BF106" s="198"/>
      <c r="BG106" s="194">
        <f t="shared" si="59"/>
        <v>0</v>
      </c>
      <c r="BH106" s="148"/>
      <c r="BI106" s="125"/>
      <c r="BJ106" s="117"/>
      <c r="BK106" s="199"/>
      <c r="BL106" s="205"/>
      <c r="BM106" s="205"/>
      <c r="BN106" s="117"/>
      <c r="BO106" s="209"/>
      <c r="BP106" s="149">
        <f t="shared" si="62"/>
        <v>0.0223</v>
      </c>
      <c r="BQ106" s="228"/>
      <c r="BR106" s="232"/>
      <c r="BS106" s="205"/>
      <c r="BT106" s="112"/>
      <c r="BU106" s="112"/>
      <c r="BV106" s="112"/>
      <c r="BW106" s="127"/>
      <c r="BX106" s="125"/>
      <c r="BY106" s="234"/>
      <c r="BZ106" s="159"/>
      <c r="CA106" s="117"/>
      <c r="CB106" s="199"/>
      <c r="CC106" s="199"/>
      <c r="CD106" s="199"/>
      <c r="CE106" s="199"/>
      <c r="CF106" s="199"/>
      <c r="CG106" s="199"/>
      <c r="CH106" s="199"/>
      <c r="CI106" s="199"/>
      <c r="CJ106" s="199"/>
      <c r="CK106" s="199"/>
      <c r="CL106" s="199"/>
      <c r="CM106" s="199"/>
      <c r="CN106" s="199"/>
      <c r="CO106" s="199"/>
      <c r="CP106" s="199"/>
      <c r="CQ106" s="199"/>
      <c r="CR106" s="199"/>
      <c r="CS106" s="199"/>
      <c r="CT106" s="199"/>
      <c r="CU106" s="199"/>
      <c r="CV106" s="199"/>
      <c r="CW106" s="199"/>
      <c r="CX106" s="125"/>
      <c r="CY106" s="199"/>
      <c r="CZ106" s="199"/>
      <c r="DA106" s="95"/>
      <c r="DB106" s="199"/>
      <c r="DC106" s="95"/>
      <c r="DD106" s="199"/>
      <c r="DE106" s="199"/>
      <c r="DF106" s="199"/>
      <c r="DG106" s="199"/>
      <c r="DH106" s="101"/>
      <c r="DI106" s="101"/>
      <c r="DJ106" s="101"/>
      <c r="DK106" s="101"/>
      <c r="DL106" s="101"/>
      <c r="DM106" s="148"/>
      <c r="DN106" s="148"/>
      <c r="DO106" s="148"/>
      <c r="DP106" s="101"/>
      <c r="DQ106" s="101"/>
      <c r="DR106" s="100"/>
      <c r="DS106" s="117"/>
      <c r="DT106" s="14"/>
    </row>
    <row r="107" s="25" customFormat="1" ht="77.1" customHeight="1" spans="1:124">
      <c r="A107" s="90"/>
      <c r="B107" s="94"/>
      <c r="C107" s="98"/>
      <c r="D107" s="98"/>
      <c r="E107" s="98"/>
      <c r="F107" s="96"/>
      <c r="G107" s="94"/>
      <c r="H107" s="94"/>
      <c r="I107" s="94"/>
      <c r="J107" s="124" t="s">
        <v>724</v>
      </c>
      <c r="K107" s="234"/>
      <c r="L107" s="90"/>
      <c r="M107" s="95" t="s">
        <v>300</v>
      </c>
      <c r="N107" s="90"/>
      <c r="O107" s="90"/>
      <c r="P107" s="90"/>
      <c r="Q107" s="96"/>
      <c r="R107" s="101"/>
      <c r="S107" s="206"/>
      <c r="T107" s="206"/>
      <c r="U107" s="234"/>
      <c r="V107" s="100"/>
      <c r="W107" s="100"/>
      <c r="X107" s="100"/>
      <c r="Y107" s="111"/>
      <c r="Z107" s="122"/>
      <c r="AA107" s="100"/>
      <c r="AB107" s="96"/>
      <c r="AC107" s="96"/>
      <c r="AD107" s="100" t="s">
        <v>133</v>
      </c>
      <c r="AE107" s="96"/>
      <c r="AF107" s="129"/>
      <c r="AG107" s="96"/>
      <c r="AH107" s="96"/>
      <c r="AI107" s="96"/>
      <c r="AJ107" s="148"/>
      <c r="AK107" s="148"/>
      <c r="AL107" s="149"/>
      <c r="AM107" s="148"/>
      <c r="AN107" s="148"/>
      <c r="AO107" s="98">
        <v>0</v>
      </c>
      <c r="AP107" s="98">
        <f t="shared" si="71"/>
        <v>-0.389</v>
      </c>
      <c r="AQ107" s="98"/>
      <c r="AR107" s="125"/>
      <c r="AS107" s="117"/>
      <c r="AT107" s="149"/>
      <c r="AU107" s="149">
        <v>202308</v>
      </c>
      <c r="AV107" s="282" t="s">
        <v>725</v>
      </c>
      <c r="AW107" s="99"/>
      <c r="AX107" s="98"/>
      <c r="AY107" s="98"/>
      <c r="AZ107" s="148"/>
      <c r="BA107" s="148"/>
      <c r="BB107" s="148"/>
      <c r="BC107" s="98">
        <v>0.389</v>
      </c>
      <c r="BD107" s="172">
        <v>0.4634</v>
      </c>
      <c r="BE107" s="197">
        <v>0</v>
      </c>
      <c r="BF107" s="198"/>
      <c r="BG107" s="194">
        <f t="shared" si="59"/>
        <v>0</v>
      </c>
      <c r="BH107" s="148"/>
      <c r="BI107" s="125"/>
      <c r="BJ107" s="117"/>
      <c r="BK107" s="199"/>
      <c r="BL107" s="205"/>
      <c r="BM107" s="205"/>
      <c r="BN107" s="117"/>
      <c r="BO107" s="209"/>
      <c r="BP107" s="149">
        <f t="shared" si="62"/>
        <v>0.389</v>
      </c>
      <c r="BQ107" s="228"/>
      <c r="BR107" s="232"/>
      <c r="BS107" s="205"/>
      <c r="BT107" s="112"/>
      <c r="BU107" s="112"/>
      <c r="BV107" s="112"/>
      <c r="BW107" s="127"/>
      <c r="BX107" s="125"/>
      <c r="BY107" s="234"/>
      <c r="BZ107" s="159"/>
      <c r="CA107" s="117"/>
      <c r="CB107" s="199"/>
      <c r="CC107" s="199"/>
      <c r="CD107" s="199"/>
      <c r="CE107" s="199"/>
      <c r="CF107" s="199"/>
      <c r="CG107" s="199"/>
      <c r="CH107" s="199"/>
      <c r="CI107" s="199"/>
      <c r="CJ107" s="199"/>
      <c r="CK107" s="199"/>
      <c r="CL107" s="199"/>
      <c r="CM107" s="199"/>
      <c r="CN107" s="199"/>
      <c r="CO107" s="199"/>
      <c r="CP107" s="199"/>
      <c r="CQ107" s="199"/>
      <c r="CR107" s="199"/>
      <c r="CS107" s="199"/>
      <c r="CT107" s="199"/>
      <c r="CU107" s="199"/>
      <c r="CV107" s="199"/>
      <c r="CW107" s="199"/>
      <c r="CX107" s="125"/>
      <c r="CY107" s="199"/>
      <c r="CZ107" s="199"/>
      <c r="DA107" s="95"/>
      <c r="DB107" s="199"/>
      <c r="DC107" s="95"/>
      <c r="DD107" s="199"/>
      <c r="DE107" s="199"/>
      <c r="DF107" s="199"/>
      <c r="DG107" s="199"/>
      <c r="DH107" s="101"/>
      <c r="DI107" s="101"/>
      <c r="DJ107" s="101"/>
      <c r="DK107" s="101"/>
      <c r="DL107" s="101"/>
      <c r="DM107" s="148"/>
      <c r="DN107" s="148"/>
      <c r="DO107" s="148"/>
      <c r="DP107" s="101"/>
      <c r="DQ107" s="101"/>
      <c r="DR107" s="100"/>
      <c r="DS107" s="117"/>
      <c r="DT107" s="14"/>
    </row>
    <row r="108" s="25" customFormat="1" ht="77.1" customHeight="1" spans="1:124">
      <c r="A108" s="90"/>
      <c r="B108" s="94"/>
      <c r="C108" s="98"/>
      <c r="D108" s="98"/>
      <c r="E108" s="98"/>
      <c r="F108" s="96"/>
      <c r="G108" s="94"/>
      <c r="H108" s="94"/>
      <c r="I108" s="94"/>
      <c r="J108" s="276" t="s">
        <v>726</v>
      </c>
      <c r="K108" s="234"/>
      <c r="L108" s="90"/>
      <c r="M108" s="95" t="s">
        <v>300</v>
      </c>
      <c r="N108" s="90"/>
      <c r="O108" s="90"/>
      <c r="P108" s="90"/>
      <c r="Q108" s="96"/>
      <c r="R108" s="101"/>
      <c r="S108" s="206"/>
      <c r="T108" s="206"/>
      <c r="U108" s="234"/>
      <c r="V108" s="100"/>
      <c r="W108" s="100"/>
      <c r="X108" s="100"/>
      <c r="Y108" s="111"/>
      <c r="Z108" s="122"/>
      <c r="AA108" s="100"/>
      <c r="AB108" s="96"/>
      <c r="AC108" s="96"/>
      <c r="AD108" s="100" t="s">
        <v>133</v>
      </c>
      <c r="AE108" s="96"/>
      <c r="AF108" s="129"/>
      <c r="AG108" s="96"/>
      <c r="AH108" s="96"/>
      <c r="AI108" s="96"/>
      <c r="AJ108" s="148"/>
      <c r="AK108" s="148"/>
      <c r="AL108" s="149"/>
      <c r="AM108" s="148"/>
      <c r="AN108" s="148"/>
      <c r="AO108" s="98"/>
      <c r="AP108" s="98">
        <f t="shared" si="71"/>
        <v>-0.1065</v>
      </c>
      <c r="AQ108" s="98"/>
      <c r="AR108" s="125"/>
      <c r="AS108" s="117"/>
      <c r="AT108" s="149"/>
      <c r="AU108" s="149"/>
      <c r="AV108" s="421" t="s">
        <v>727</v>
      </c>
      <c r="AW108" s="99"/>
      <c r="AX108" s="98"/>
      <c r="AY108" s="98"/>
      <c r="AZ108" s="148"/>
      <c r="BA108" s="148"/>
      <c r="BB108" s="148"/>
      <c r="BC108" s="98">
        <v>0.1065</v>
      </c>
      <c r="BD108" s="172">
        <v>0.1065</v>
      </c>
      <c r="BE108" s="197">
        <f t="shared" si="72"/>
        <v>0</v>
      </c>
      <c r="BF108" s="198"/>
      <c r="BG108" s="194">
        <f t="shared" si="59"/>
        <v>0</v>
      </c>
      <c r="BH108" s="148"/>
      <c r="BI108" s="125"/>
      <c r="BJ108" s="117"/>
      <c r="BK108" s="199"/>
      <c r="BL108" s="205"/>
      <c r="BM108" s="205"/>
      <c r="BN108" s="117"/>
      <c r="BO108" s="209"/>
      <c r="BP108" s="149">
        <f t="shared" si="62"/>
        <v>0.1065</v>
      </c>
      <c r="BQ108" s="228"/>
      <c r="BR108" s="232"/>
      <c r="BS108" s="205"/>
      <c r="BT108" s="112"/>
      <c r="BU108" s="112"/>
      <c r="BV108" s="112"/>
      <c r="BW108" s="127"/>
      <c r="BX108" s="125"/>
      <c r="BY108" s="234"/>
      <c r="BZ108" s="159"/>
      <c r="CA108" s="117"/>
      <c r="CB108" s="199"/>
      <c r="CC108" s="199"/>
      <c r="CD108" s="199"/>
      <c r="CE108" s="199"/>
      <c r="CF108" s="199"/>
      <c r="CG108" s="199"/>
      <c r="CH108" s="199"/>
      <c r="CI108" s="199"/>
      <c r="CJ108" s="199"/>
      <c r="CK108" s="199"/>
      <c r="CL108" s="199"/>
      <c r="CM108" s="199"/>
      <c r="CN108" s="199"/>
      <c r="CO108" s="199"/>
      <c r="CP108" s="199"/>
      <c r="CQ108" s="199"/>
      <c r="CR108" s="199"/>
      <c r="CS108" s="199"/>
      <c r="CT108" s="199"/>
      <c r="CU108" s="199"/>
      <c r="CV108" s="199"/>
      <c r="CW108" s="199"/>
      <c r="CX108" s="125"/>
      <c r="CY108" s="199"/>
      <c r="CZ108" s="199"/>
      <c r="DA108" s="95"/>
      <c r="DB108" s="199"/>
      <c r="DC108" s="95"/>
      <c r="DD108" s="199"/>
      <c r="DE108" s="199"/>
      <c r="DF108" s="199"/>
      <c r="DG108" s="199"/>
      <c r="DH108" s="101"/>
      <c r="DI108" s="101"/>
      <c r="DJ108" s="101"/>
      <c r="DK108" s="101"/>
      <c r="DL108" s="101"/>
      <c r="DM108" s="148"/>
      <c r="DN108" s="148"/>
      <c r="DO108" s="148"/>
      <c r="DP108" s="101"/>
      <c r="DQ108" s="101"/>
      <c r="DR108" s="100"/>
      <c r="DS108" s="117"/>
      <c r="DT108" s="14"/>
    </row>
    <row r="109" s="25" customFormat="1" ht="77.1" customHeight="1" spans="1:124">
      <c r="A109" s="90"/>
      <c r="B109" s="94"/>
      <c r="C109" s="98"/>
      <c r="D109" s="98"/>
      <c r="E109" s="98"/>
      <c r="F109" s="96"/>
      <c r="G109" s="94"/>
      <c r="H109" s="94"/>
      <c r="I109" s="94"/>
      <c r="J109" s="277" t="s">
        <v>728</v>
      </c>
      <c r="K109" s="234"/>
      <c r="L109" s="90"/>
      <c r="M109" s="95" t="s">
        <v>300</v>
      </c>
      <c r="N109" s="90"/>
      <c r="O109" s="90"/>
      <c r="P109" s="90"/>
      <c r="Q109" s="96"/>
      <c r="R109" s="101"/>
      <c r="S109" s="206"/>
      <c r="T109" s="206"/>
      <c r="U109" s="234"/>
      <c r="V109" s="100"/>
      <c r="W109" s="100"/>
      <c r="X109" s="100"/>
      <c r="Y109" s="111"/>
      <c r="Z109" s="122"/>
      <c r="AA109" s="100"/>
      <c r="AB109" s="96"/>
      <c r="AC109" s="96"/>
      <c r="AD109" s="100" t="s">
        <v>133</v>
      </c>
      <c r="AE109" s="96"/>
      <c r="AF109" s="129"/>
      <c r="AG109" s="96"/>
      <c r="AH109" s="96"/>
      <c r="AI109" s="96"/>
      <c r="AJ109" s="148"/>
      <c r="AK109" s="148"/>
      <c r="AL109" s="149"/>
      <c r="AM109" s="148"/>
      <c r="AN109" s="148"/>
      <c r="AO109" s="98"/>
      <c r="AP109" s="98">
        <f t="shared" si="71"/>
        <v>-0.099</v>
      </c>
      <c r="AQ109" s="98"/>
      <c r="AR109" s="125"/>
      <c r="AS109" s="117"/>
      <c r="AT109" s="149"/>
      <c r="AU109" s="149"/>
      <c r="AV109" s="422" t="s">
        <v>729</v>
      </c>
      <c r="AW109" s="99"/>
      <c r="AX109" s="98"/>
      <c r="AY109" s="98"/>
      <c r="AZ109" s="148"/>
      <c r="BA109" s="148"/>
      <c r="BB109" s="148"/>
      <c r="BC109" s="288">
        <v>0.099</v>
      </c>
      <c r="BD109" s="289">
        <v>0.099</v>
      </c>
      <c r="BE109" s="197">
        <f t="shared" si="72"/>
        <v>0</v>
      </c>
      <c r="BF109" s="198"/>
      <c r="BG109" s="194">
        <f t="shared" si="59"/>
        <v>0</v>
      </c>
      <c r="BH109" s="148"/>
      <c r="BI109" s="125"/>
      <c r="BJ109" s="117"/>
      <c r="BK109" s="199"/>
      <c r="BL109" s="205"/>
      <c r="BM109" s="205"/>
      <c r="BN109" s="117"/>
      <c r="BO109" s="209"/>
      <c r="BP109" s="149">
        <f t="shared" si="62"/>
        <v>0.099</v>
      </c>
      <c r="BQ109" s="228"/>
      <c r="BR109" s="232"/>
      <c r="BS109" s="205"/>
      <c r="BT109" s="112"/>
      <c r="BU109" s="112"/>
      <c r="BV109" s="112"/>
      <c r="BW109" s="127"/>
      <c r="BX109" s="125"/>
      <c r="BY109" s="234"/>
      <c r="BZ109" s="159"/>
      <c r="CA109" s="117"/>
      <c r="CB109" s="199"/>
      <c r="CC109" s="199"/>
      <c r="CD109" s="199"/>
      <c r="CE109" s="199"/>
      <c r="CF109" s="199"/>
      <c r="CG109" s="199"/>
      <c r="CH109" s="199"/>
      <c r="CI109" s="199"/>
      <c r="CJ109" s="199"/>
      <c r="CK109" s="199"/>
      <c r="CL109" s="199"/>
      <c r="CM109" s="199"/>
      <c r="CN109" s="199"/>
      <c r="CO109" s="199"/>
      <c r="CP109" s="199"/>
      <c r="CQ109" s="199"/>
      <c r="CR109" s="199"/>
      <c r="CS109" s="199"/>
      <c r="CT109" s="199"/>
      <c r="CU109" s="199"/>
      <c r="CV109" s="199"/>
      <c r="CW109" s="199"/>
      <c r="CX109" s="125"/>
      <c r="CY109" s="199"/>
      <c r="CZ109" s="199"/>
      <c r="DA109" s="95"/>
      <c r="DB109" s="199"/>
      <c r="DC109" s="95"/>
      <c r="DD109" s="199"/>
      <c r="DE109" s="199"/>
      <c r="DF109" s="199"/>
      <c r="DG109" s="199"/>
      <c r="DH109" s="101"/>
      <c r="DI109" s="101"/>
      <c r="DJ109" s="101"/>
      <c r="DK109" s="101"/>
      <c r="DL109" s="101"/>
      <c r="DM109" s="148"/>
      <c r="DN109" s="148"/>
      <c r="DO109" s="148"/>
      <c r="DP109" s="101"/>
      <c r="DQ109" s="101"/>
      <c r="DR109" s="100"/>
      <c r="DS109" s="117"/>
      <c r="DT109" s="14"/>
    </row>
    <row r="110" s="25" customFormat="1" ht="77.1" customHeight="1" spans="1:124">
      <c r="A110" s="90"/>
      <c r="B110" s="94"/>
      <c r="C110" s="98"/>
      <c r="D110" s="98"/>
      <c r="E110" s="98"/>
      <c r="F110" s="96"/>
      <c r="G110" s="94"/>
      <c r="H110" s="94"/>
      <c r="I110" s="94"/>
      <c r="J110" s="124" t="s">
        <v>730</v>
      </c>
      <c r="K110" s="234"/>
      <c r="L110" s="90"/>
      <c r="M110" s="95" t="s">
        <v>300</v>
      </c>
      <c r="N110" s="90"/>
      <c r="O110" s="90"/>
      <c r="P110" s="90"/>
      <c r="Q110" s="96"/>
      <c r="R110" s="101"/>
      <c r="S110" s="206"/>
      <c r="T110" s="206"/>
      <c r="U110" s="234"/>
      <c r="V110" s="100"/>
      <c r="W110" s="100"/>
      <c r="X110" s="100"/>
      <c r="Y110" s="111"/>
      <c r="Z110" s="122"/>
      <c r="AA110" s="100" t="s">
        <v>181</v>
      </c>
      <c r="AB110" s="96"/>
      <c r="AC110" s="96"/>
      <c r="AD110" s="100" t="s">
        <v>133</v>
      </c>
      <c r="AE110" s="96"/>
      <c r="AF110" s="129"/>
      <c r="AG110" s="96"/>
      <c r="AH110" s="96"/>
      <c r="AI110" s="96"/>
      <c r="AJ110" s="148"/>
      <c r="AK110" s="148"/>
      <c r="AL110" s="149"/>
      <c r="AM110" s="148"/>
      <c r="AN110" s="148"/>
      <c r="AO110" s="98"/>
      <c r="AP110" s="98">
        <f t="shared" si="71"/>
        <v>-0.0981</v>
      </c>
      <c r="AQ110" s="98">
        <v>0.1</v>
      </c>
      <c r="AR110" s="125"/>
      <c r="AS110" s="117"/>
      <c r="AT110" s="149"/>
      <c r="AU110" s="149"/>
      <c r="AV110" s="282" t="s">
        <v>731</v>
      </c>
      <c r="AW110" s="99"/>
      <c r="AX110" s="98"/>
      <c r="AY110" s="98"/>
      <c r="AZ110" s="148"/>
      <c r="BA110" s="148"/>
      <c r="BB110" s="148"/>
      <c r="BC110" s="288">
        <v>0.0981</v>
      </c>
      <c r="BD110" s="289">
        <v>0.0981</v>
      </c>
      <c r="BE110" s="197"/>
      <c r="BF110" s="198"/>
      <c r="BG110" s="194">
        <f t="shared" si="59"/>
        <v>0</v>
      </c>
      <c r="BH110" s="148">
        <v>0.1</v>
      </c>
      <c r="BI110" s="125"/>
      <c r="BJ110" s="117"/>
      <c r="BK110" s="199"/>
      <c r="BL110" s="205"/>
      <c r="BM110" s="205"/>
      <c r="BN110" s="117"/>
      <c r="BO110" s="209"/>
      <c r="BP110" s="149">
        <f t="shared" si="62"/>
        <v>0.0981</v>
      </c>
      <c r="BQ110" s="228"/>
      <c r="BR110" s="232"/>
      <c r="BS110" s="205"/>
      <c r="BT110" s="112"/>
      <c r="BU110" s="112"/>
      <c r="BV110" s="112"/>
      <c r="BW110" s="127"/>
      <c r="BX110" s="125"/>
      <c r="BY110" s="234"/>
      <c r="BZ110" s="159"/>
      <c r="CA110" s="117"/>
      <c r="CB110" s="199"/>
      <c r="CC110" s="199"/>
      <c r="CD110" s="199"/>
      <c r="CE110" s="199"/>
      <c r="CF110" s="199"/>
      <c r="CG110" s="199"/>
      <c r="CH110" s="199"/>
      <c r="CI110" s="199"/>
      <c r="CJ110" s="199"/>
      <c r="CK110" s="199"/>
      <c r="CL110" s="199"/>
      <c r="CM110" s="199"/>
      <c r="CN110" s="199"/>
      <c r="CO110" s="199"/>
      <c r="CP110" s="199"/>
      <c r="CQ110" s="199"/>
      <c r="CR110" s="199"/>
      <c r="CS110" s="199"/>
      <c r="CT110" s="199"/>
      <c r="CU110" s="199"/>
      <c r="CV110" s="199"/>
      <c r="CW110" s="199"/>
      <c r="CX110" s="125"/>
      <c r="CY110" s="199"/>
      <c r="CZ110" s="199"/>
      <c r="DA110" s="95"/>
      <c r="DB110" s="199"/>
      <c r="DC110" s="95"/>
      <c r="DD110" s="199"/>
      <c r="DE110" s="199"/>
      <c r="DF110" s="199"/>
      <c r="DG110" s="199"/>
      <c r="DH110" s="101"/>
      <c r="DI110" s="101"/>
      <c r="DJ110" s="101"/>
      <c r="DK110" s="101"/>
      <c r="DL110" s="101"/>
      <c r="DM110" s="148"/>
      <c r="DN110" s="148"/>
      <c r="DO110" s="148"/>
      <c r="DP110" s="101"/>
      <c r="DQ110" s="101"/>
      <c r="DR110" s="100"/>
      <c r="DS110" s="117"/>
      <c r="DT110" s="14"/>
    </row>
    <row r="111" s="25" customFormat="1" ht="77.1" customHeight="1" spans="1:124">
      <c r="A111" s="90"/>
      <c r="B111" s="94"/>
      <c r="C111" s="98"/>
      <c r="D111" s="98"/>
      <c r="E111" s="98"/>
      <c r="F111" s="96"/>
      <c r="G111" s="94"/>
      <c r="H111" s="94"/>
      <c r="I111" s="94"/>
      <c r="J111" s="124" t="s">
        <v>732</v>
      </c>
      <c r="K111" s="234"/>
      <c r="L111" s="90"/>
      <c r="M111" s="95" t="s">
        <v>300</v>
      </c>
      <c r="N111" s="90"/>
      <c r="O111" s="90"/>
      <c r="P111" s="90"/>
      <c r="Q111" s="96"/>
      <c r="R111" s="101"/>
      <c r="S111" s="206"/>
      <c r="T111" s="206"/>
      <c r="U111" s="234"/>
      <c r="V111" s="100"/>
      <c r="W111" s="100"/>
      <c r="X111" s="100"/>
      <c r="Y111" s="111"/>
      <c r="Z111" s="122"/>
      <c r="AA111" s="100"/>
      <c r="AB111" s="96"/>
      <c r="AC111" s="96"/>
      <c r="AD111" s="100" t="s">
        <v>133</v>
      </c>
      <c r="AE111" s="96"/>
      <c r="AF111" s="129"/>
      <c r="AG111" s="96"/>
      <c r="AH111" s="96"/>
      <c r="AI111" s="96"/>
      <c r="AJ111" s="148"/>
      <c r="AK111" s="148"/>
      <c r="AL111" s="149"/>
      <c r="AM111" s="148"/>
      <c r="AN111" s="148"/>
      <c r="AO111" s="98"/>
      <c r="AP111" s="98">
        <f t="shared" si="71"/>
        <v>-0.0816</v>
      </c>
      <c r="AQ111" s="98"/>
      <c r="AR111" s="125"/>
      <c r="AS111" s="117"/>
      <c r="AT111" s="149"/>
      <c r="AU111" s="149"/>
      <c r="AV111" s="282" t="s">
        <v>733</v>
      </c>
      <c r="AW111" s="99"/>
      <c r="AX111" s="98"/>
      <c r="AY111" s="98"/>
      <c r="AZ111" s="148"/>
      <c r="BA111" s="148"/>
      <c r="BB111" s="148"/>
      <c r="BC111" s="288">
        <v>0.0816</v>
      </c>
      <c r="BD111" s="289">
        <v>0.0816</v>
      </c>
      <c r="BE111" s="197">
        <f t="shared" ref="BE111:BE121" si="73">BH111-(BD111-BC111)</f>
        <v>0</v>
      </c>
      <c r="BF111" s="198"/>
      <c r="BG111" s="194">
        <f t="shared" si="59"/>
        <v>0</v>
      </c>
      <c r="BH111" s="148"/>
      <c r="BI111" s="125"/>
      <c r="BJ111" s="117"/>
      <c r="BK111" s="199"/>
      <c r="BL111" s="205"/>
      <c r="BM111" s="205"/>
      <c r="BN111" s="117"/>
      <c r="BO111" s="209"/>
      <c r="BP111" s="149">
        <f t="shared" si="62"/>
        <v>0.0816</v>
      </c>
      <c r="BQ111" s="228"/>
      <c r="BR111" s="232"/>
      <c r="BS111" s="205"/>
      <c r="BT111" s="112"/>
      <c r="BU111" s="112"/>
      <c r="BV111" s="112"/>
      <c r="BW111" s="127"/>
      <c r="BX111" s="125"/>
      <c r="BY111" s="234"/>
      <c r="BZ111" s="159"/>
      <c r="CA111" s="117"/>
      <c r="CB111" s="199"/>
      <c r="CC111" s="199"/>
      <c r="CD111" s="199"/>
      <c r="CE111" s="199"/>
      <c r="CF111" s="199"/>
      <c r="CG111" s="199"/>
      <c r="CH111" s="199"/>
      <c r="CI111" s="199"/>
      <c r="CJ111" s="199"/>
      <c r="CK111" s="199"/>
      <c r="CL111" s="199"/>
      <c r="CM111" s="199"/>
      <c r="CN111" s="199"/>
      <c r="CO111" s="199"/>
      <c r="CP111" s="199"/>
      <c r="CQ111" s="199"/>
      <c r="CR111" s="199"/>
      <c r="CS111" s="199"/>
      <c r="CT111" s="199"/>
      <c r="CU111" s="199"/>
      <c r="CV111" s="199"/>
      <c r="CW111" s="199"/>
      <c r="CX111" s="125"/>
      <c r="CY111" s="199"/>
      <c r="CZ111" s="199"/>
      <c r="DA111" s="95"/>
      <c r="DB111" s="199"/>
      <c r="DC111" s="95"/>
      <c r="DD111" s="199"/>
      <c r="DE111" s="199"/>
      <c r="DF111" s="199"/>
      <c r="DG111" s="199"/>
      <c r="DH111" s="101"/>
      <c r="DI111" s="101"/>
      <c r="DJ111" s="101"/>
      <c r="DK111" s="101"/>
      <c r="DL111" s="101"/>
      <c r="DM111" s="148"/>
      <c r="DN111" s="148"/>
      <c r="DO111" s="148"/>
      <c r="DP111" s="101"/>
      <c r="DQ111" s="101"/>
      <c r="DR111" s="100"/>
      <c r="DS111" s="117"/>
      <c r="DT111" s="14"/>
    </row>
    <row r="112" s="25" customFormat="1" ht="77.1" customHeight="1" spans="1:124">
      <c r="A112" s="90"/>
      <c r="B112" s="94"/>
      <c r="C112" s="98"/>
      <c r="D112" s="98"/>
      <c r="E112" s="98"/>
      <c r="F112" s="96"/>
      <c r="G112" s="94"/>
      <c r="H112" s="94"/>
      <c r="I112" s="94"/>
      <c r="J112" s="124" t="s">
        <v>734</v>
      </c>
      <c r="K112" s="234"/>
      <c r="L112" s="90"/>
      <c r="M112" s="95"/>
      <c r="N112" s="90"/>
      <c r="O112" s="90"/>
      <c r="P112" s="90"/>
      <c r="Q112" s="96"/>
      <c r="R112" s="101"/>
      <c r="S112" s="206"/>
      <c r="T112" s="206"/>
      <c r="U112" s="234"/>
      <c r="V112" s="100"/>
      <c r="W112" s="100"/>
      <c r="X112" s="100"/>
      <c r="Y112" s="111"/>
      <c r="Z112" s="122"/>
      <c r="AA112" s="100" t="s">
        <v>181</v>
      </c>
      <c r="AB112" s="96"/>
      <c r="AC112" s="96"/>
      <c r="AD112" s="100"/>
      <c r="AE112" s="96"/>
      <c r="AF112" s="129"/>
      <c r="AG112" s="96"/>
      <c r="AH112" s="96"/>
      <c r="AI112" s="96"/>
      <c r="AJ112" s="148">
        <v>0.756</v>
      </c>
      <c r="AK112" s="148"/>
      <c r="AL112" s="149"/>
      <c r="AM112" s="148"/>
      <c r="AN112" s="148">
        <v>0.3</v>
      </c>
      <c r="AO112" s="98"/>
      <c r="AP112" s="98"/>
      <c r="AQ112" s="98"/>
      <c r="AR112" s="125"/>
      <c r="AS112" s="117"/>
      <c r="AT112" s="149"/>
      <c r="AU112" s="149"/>
      <c r="AV112" s="282"/>
      <c r="AW112" s="99"/>
      <c r="AX112" s="98"/>
      <c r="AY112" s="98"/>
      <c r="AZ112" s="148"/>
      <c r="BA112" s="148"/>
      <c r="BB112" s="148"/>
      <c r="BC112" s="288"/>
      <c r="BD112" s="289"/>
      <c r="BE112" s="197">
        <v>0.3</v>
      </c>
      <c r="BF112" s="198"/>
      <c r="BG112" s="194">
        <f t="shared" si="59"/>
        <v>0.3</v>
      </c>
      <c r="BH112" s="148"/>
      <c r="BI112" s="125"/>
      <c r="BJ112" s="117"/>
      <c r="BK112" s="199"/>
      <c r="BL112" s="205"/>
      <c r="BM112" s="205"/>
      <c r="BN112" s="117"/>
      <c r="BO112" s="209"/>
      <c r="BP112" s="149"/>
      <c r="BQ112" s="228"/>
      <c r="BR112" s="232"/>
      <c r="BS112" s="205"/>
      <c r="BT112" s="112"/>
      <c r="BU112" s="112"/>
      <c r="BV112" s="112"/>
      <c r="BW112" s="127"/>
      <c r="BX112" s="125"/>
      <c r="BY112" s="234"/>
      <c r="BZ112" s="159"/>
      <c r="CA112" s="117"/>
      <c r="CB112" s="199"/>
      <c r="CC112" s="199"/>
      <c r="CD112" s="199"/>
      <c r="CE112" s="199"/>
      <c r="CF112" s="199"/>
      <c r="CG112" s="199"/>
      <c r="CH112" s="199"/>
      <c r="CI112" s="199"/>
      <c r="CJ112" s="199"/>
      <c r="CK112" s="199"/>
      <c r="CL112" s="199"/>
      <c r="CM112" s="199"/>
      <c r="CN112" s="199"/>
      <c r="CO112" s="199"/>
      <c r="CP112" s="199"/>
      <c r="CQ112" s="199"/>
      <c r="CR112" s="199"/>
      <c r="CS112" s="199"/>
      <c r="CT112" s="199"/>
      <c r="CU112" s="199"/>
      <c r="CV112" s="199"/>
      <c r="CW112" s="199"/>
      <c r="CX112" s="125"/>
      <c r="CY112" s="199"/>
      <c r="CZ112" s="199"/>
      <c r="DA112" s="95"/>
      <c r="DB112" s="199"/>
      <c r="DC112" s="95"/>
      <c r="DD112" s="199"/>
      <c r="DE112" s="199"/>
      <c r="DF112" s="199"/>
      <c r="DG112" s="199"/>
      <c r="DH112" s="101"/>
      <c r="DI112" s="101"/>
      <c r="DJ112" s="101"/>
      <c r="DK112" s="101"/>
      <c r="DL112" s="101"/>
      <c r="DM112" s="148"/>
      <c r="DN112" s="148"/>
      <c r="DO112" s="148"/>
      <c r="DP112" s="101"/>
      <c r="DQ112" s="101"/>
      <c r="DR112" s="100"/>
      <c r="DS112" s="117"/>
      <c r="DT112" s="14"/>
    </row>
    <row r="113" s="14" customFormat="1" ht="165.95" customHeight="1" spans="1:123">
      <c r="A113" s="90">
        <f>+SUBTOTAL(3,G$6:$G113)</f>
        <v>94</v>
      </c>
      <c r="B113" s="94" t="str">
        <f t="shared" ref="B113:B124" si="74">_xlfn.IFS(AND(BI113="否",BX113="办结"),"手续已办结未开工",AND(BI113="是",BX113="未办结"),"手续未办结已开工",AND(BI113="否",BX113="未办结"),"手续未办结未开工",AND(BI113="是",BX113="办结"),"手续已办结已开工")</f>
        <v>手续已办结已开工</v>
      </c>
      <c r="C113" s="98" t="s">
        <v>469</v>
      </c>
      <c r="D113" s="98" t="s">
        <v>735</v>
      </c>
      <c r="E113" s="98">
        <v>4</v>
      </c>
      <c r="F113" s="96" t="s">
        <v>103</v>
      </c>
      <c r="G113" s="94" t="s">
        <v>316</v>
      </c>
      <c r="H113" s="94" t="s">
        <v>736</v>
      </c>
      <c r="I113" s="94"/>
      <c r="J113" s="124" t="s">
        <v>737</v>
      </c>
      <c r="K113" s="234" t="s">
        <v>738</v>
      </c>
      <c r="L113" s="90">
        <v>1</v>
      </c>
      <c r="M113" s="125" t="s">
        <v>107</v>
      </c>
      <c r="N113" s="90"/>
      <c r="O113" s="94" t="s">
        <v>109</v>
      </c>
      <c r="P113" s="94" t="s">
        <v>162</v>
      </c>
      <c r="Q113" s="96" t="s">
        <v>121</v>
      </c>
      <c r="R113" s="101">
        <v>15</v>
      </c>
      <c r="S113" s="206" t="s">
        <v>739</v>
      </c>
      <c r="T113" s="206"/>
      <c r="U113" s="234" t="s">
        <v>740</v>
      </c>
      <c r="V113" s="100" t="s">
        <v>525</v>
      </c>
      <c r="W113" s="96" t="s">
        <v>525</v>
      </c>
      <c r="X113" s="111" t="s">
        <v>741</v>
      </c>
      <c r="Y113" s="122"/>
      <c r="Z113" s="122"/>
      <c r="AA113" s="100" t="s">
        <v>181</v>
      </c>
      <c r="AB113" s="96" t="s">
        <v>182</v>
      </c>
      <c r="AC113" s="96" t="s">
        <v>183</v>
      </c>
      <c r="AD113" s="100" t="s">
        <v>118</v>
      </c>
      <c r="AE113" s="96"/>
      <c r="AF113" s="129" t="s">
        <v>134</v>
      </c>
      <c r="AG113" s="96" t="s">
        <v>53</v>
      </c>
      <c r="AH113" s="96" t="s">
        <v>120</v>
      </c>
      <c r="AI113" s="96">
        <v>1</v>
      </c>
      <c r="AJ113" s="148">
        <v>102</v>
      </c>
      <c r="AK113" s="148">
        <v>0</v>
      </c>
      <c r="AL113" s="149">
        <v>0</v>
      </c>
      <c r="AM113" s="148">
        <v>5.6</v>
      </c>
      <c r="AN113" s="148">
        <v>10</v>
      </c>
      <c r="AO113" s="98">
        <v>0</v>
      </c>
      <c r="AP113" s="98">
        <f t="shared" ref="AP113:AP176" si="75">+AM113-BC113-BE113</f>
        <v>5.6</v>
      </c>
      <c r="AQ113" s="98">
        <v>10</v>
      </c>
      <c r="AR113" s="125" t="s">
        <v>231</v>
      </c>
      <c r="AS113" s="117">
        <f t="shared" ref="AS113:AS155" si="76">+IF(OR(AR113="是",AR113="完工"),1,0)</f>
        <v>0</v>
      </c>
      <c r="AT113" s="149"/>
      <c r="AU113" s="149"/>
      <c r="AV113" s="149"/>
      <c r="AW113" s="99"/>
      <c r="AX113" s="98"/>
      <c r="AY113" s="98"/>
      <c r="AZ113" s="148"/>
      <c r="BA113" s="148"/>
      <c r="BB113" s="148"/>
      <c r="BC113" s="148"/>
      <c r="BD113" s="175"/>
      <c r="BE113" s="197"/>
      <c r="BF113" s="198"/>
      <c r="BG113" s="194">
        <f t="shared" si="59"/>
        <v>0</v>
      </c>
      <c r="BH113" s="148">
        <v>10</v>
      </c>
      <c r="BI113" s="125" t="s">
        <v>121</v>
      </c>
      <c r="BJ113" s="117">
        <f t="shared" ref="BJ113:BJ131" si="77">+IF(OR(BI113="是",BI113="完工"),1,0)</f>
        <v>1</v>
      </c>
      <c r="BK113" s="199" t="s">
        <v>122</v>
      </c>
      <c r="BL113" s="205" t="s">
        <v>742</v>
      </c>
      <c r="BM113" s="118"/>
      <c r="BN113" s="117"/>
      <c r="BO113" s="209" t="s">
        <v>743</v>
      </c>
      <c r="BP113" s="149">
        <v>2</v>
      </c>
      <c r="BQ113" s="228">
        <f t="shared" ref="BQ113:BQ127" si="78">BP113/AM113</f>
        <v>0.357142857142857</v>
      </c>
      <c r="BR113" s="232" t="s">
        <v>744</v>
      </c>
      <c r="BS113" s="205"/>
      <c r="BT113" s="112" t="s">
        <v>745</v>
      </c>
      <c r="BU113" s="112"/>
      <c r="BV113" s="112"/>
      <c r="BW113" s="127">
        <f t="shared" ref="BW113:BW129" si="79">+COUNTIF(CB113:DD113,"否")</f>
        <v>0</v>
      </c>
      <c r="BX113" s="125" t="str">
        <f t="shared" ref="BX113:BX124" si="80">+IF(BW113=0,"办结","未办结")</f>
        <v>办结</v>
      </c>
      <c r="BY113" s="234"/>
      <c r="BZ113" s="159" t="s">
        <v>139</v>
      </c>
      <c r="CA113" s="117"/>
      <c r="CB113" s="199" t="s">
        <v>121</v>
      </c>
      <c r="CC113" s="199"/>
      <c r="CD113" s="199"/>
      <c r="CE113" s="199" t="s">
        <v>121</v>
      </c>
      <c r="CF113" s="199"/>
      <c r="CG113" s="199"/>
      <c r="CH113" s="199" t="s">
        <v>121</v>
      </c>
      <c r="CI113" s="199"/>
      <c r="CJ113" s="199"/>
      <c r="CK113" s="199"/>
      <c r="CL113" s="199" t="s">
        <v>121</v>
      </c>
      <c r="CM113" s="199"/>
      <c r="CN113" s="199"/>
      <c r="CO113" s="199"/>
      <c r="CP113" s="199" t="s">
        <v>121</v>
      </c>
      <c r="CQ113" s="199"/>
      <c r="CR113" s="199"/>
      <c r="CS113" s="199" t="s">
        <v>121</v>
      </c>
      <c r="CT113" s="199"/>
      <c r="CU113" s="199"/>
      <c r="CV113" s="199" t="s">
        <v>121</v>
      </c>
      <c r="CW113" s="199" t="s">
        <v>121</v>
      </c>
      <c r="CX113" s="125"/>
      <c r="CY113" s="199" t="s">
        <v>121</v>
      </c>
      <c r="CZ113" s="199"/>
      <c r="DA113" s="95"/>
      <c r="DB113" s="199" t="s">
        <v>121</v>
      </c>
      <c r="DC113" s="95"/>
      <c r="DD113" s="199" t="s">
        <v>125</v>
      </c>
      <c r="DE113" s="199"/>
      <c r="DF113" s="199" t="s">
        <v>231</v>
      </c>
      <c r="DG113" s="199" t="s">
        <v>746</v>
      </c>
      <c r="DH113" s="101"/>
      <c r="DI113" s="101"/>
      <c r="DJ113" s="101"/>
      <c r="DK113" s="101"/>
      <c r="DL113" s="101"/>
      <c r="DM113" s="148">
        <v>10</v>
      </c>
      <c r="DN113" s="148">
        <f t="shared" ref="DN113:DN124" si="81">+DK113-DM113</f>
        <v>-10</v>
      </c>
      <c r="DO113" s="148">
        <v>10</v>
      </c>
      <c r="DP113" s="101"/>
      <c r="DQ113" s="101"/>
      <c r="DR113" s="100" t="s">
        <v>747</v>
      </c>
      <c r="DS113" s="117">
        <v>15374776660</v>
      </c>
    </row>
    <row r="114" s="22" customFormat="1" ht="116.1" customHeight="1" spans="1:123">
      <c r="A114" s="90">
        <f>+SUBTOTAL(3,G$6:$G114)</f>
        <v>95</v>
      </c>
      <c r="B114" s="94" t="str">
        <f t="shared" si="74"/>
        <v>手续已办结未开工</v>
      </c>
      <c r="C114" s="98" t="s">
        <v>748</v>
      </c>
      <c r="D114" s="98" t="s">
        <v>749</v>
      </c>
      <c r="E114" s="98">
        <v>63</v>
      </c>
      <c r="F114" s="96"/>
      <c r="G114" s="94" t="s">
        <v>316</v>
      </c>
      <c r="H114" s="94" t="s">
        <v>736</v>
      </c>
      <c r="I114" s="94"/>
      <c r="J114" s="112" t="s">
        <v>750</v>
      </c>
      <c r="K114" s="111" t="s">
        <v>751</v>
      </c>
      <c r="L114" s="90">
        <v>1</v>
      </c>
      <c r="M114" s="94" t="s">
        <v>227</v>
      </c>
      <c r="N114" s="90"/>
      <c r="O114" s="90"/>
      <c r="P114" s="94" t="s">
        <v>162</v>
      </c>
      <c r="Q114" s="96" t="s">
        <v>121</v>
      </c>
      <c r="R114" s="100" t="s">
        <v>752</v>
      </c>
      <c r="S114" s="101" t="s">
        <v>753</v>
      </c>
      <c r="T114" s="101"/>
      <c r="U114" s="118" t="s">
        <v>740</v>
      </c>
      <c r="V114" s="100" t="s">
        <v>525</v>
      </c>
      <c r="W114" s="96" t="s">
        <v>525</v>
      </c>
      <c r="X114" s="111" t="s">
        <v>741</v>
      </c>
      <c r="Y114" s="101"/>
      <c r="Z114" s="101"/>
      <c r="AA114" s="100" t="s">
        <v>181</v>
      </c>
      <c r="AB114" s="96" t="s">
        <v>182</v>
      </c>
      <c r="AC114" s="96" t="s">
        <v>183</v>
      </c>
      <c r="AD114" s="100" t="s">
        <v>118</v>
      </c>
      <c r="AE114" s="96"/>
      <c r="AF114" s="129" t="s">
        <v>134</v>
      </c>
      <c r="AG114" s="96" t="s">
        <v>53</v>
      </c>
      <c r="AH114" s="96">
        <v>4</v>
      </c>
      <c r="AI114" s="96"/>
      <c r="AJ114" s="148">
        <v>8</v>
      </c>
      <c r="AK114" s="148">
        <v>0</v>
      </c>
      <c r="AL114" s="149">
        <v>0</v>
      </c>
      <c r="AM114" s="148"/>
      <c r="AN114" s="148"/>
      <c r="AO114" s="98">
        <v>0</v>
      </c>
      <c r="AP114" s="98">
        <f t="shared" si="75"/>
        <v>0</v>
      </c>
      <c r="AQ114" s="98"/>
      <c r="AR114" s="125" t="s">
        <v>231</v>
      </c>
      <c r="AS114" s="117">
        <f t="shared" si="76"/>
        <v>0</v>
      </c>
      <c r="AT114" s="149"/>
      <c r="AU114" s="149"/>
      <c r="AV114" s="149"/>
      <c r="AW114" s="99"/>
      <c r="AX114" s="98"/>
      <c r="AY114" s="98"/>
      <c r="AZ114" s="148"/>
      <c r="BA114" s="148"/>
      <c r="BB114" s="148"/>
      <c r="BC114" s="148"/>
      <c r="BD114" s="175"/>
      <c r="BE114" s="197">
        <f t="shared" si="73"/>
        <v>0</v>
      </c>
      <c r="BF114" s="198"/>
      <c r="BG114" s="194">
        <f t="shared" si="59"/>
        <v>0</v>
      </c>
      <c r="BH114" s="148"/>
      <c r="BI114" s="125" t="s">
        <v>231</v>
      </c>
      <c r="BJ114" s="117">
        <f t="shared" si="77"/>
        <v>0</v>
      </c>
      <c r="BK114" s="202">
        <v>45078</v>
      </c>
      <c r="BL114" s="200"/>
      <c r="BM114" s="200"/>
      <c r="BN114" s="117"/>
      <c r="BO114" s="209" t="s">
        <v>754</v>
      </c>
      <c r="BP114" s="149">
        <f t="shared" ref="BP114:BP120" si="82">+BC114+BE114</f>
        <v>0</v>
      </c>
      <c r="BQ114" s="228" t="e">
        <f t="shared" si="78"/>
        <v>#DIV/0!</v>
      </c>
      <c r="BR114" s="232"/>
      <c r="BS114" s="232" t="s">
        <v>755</v>
      </c>
      <c r="BT114" s="112" t="s">
        <v>756</v>
      </c>
      <c r="BU114" s="112"/>
      <c r="BV114" s="112"/>
      <c r="BW114" s="127">
        <f t="shared" si="79"/>
        <v>0</v>
      </c>
      <c r="BX114" s="125" t="str">
        <f t="shared" si="80"/>
        <v>办结</v>
      </c>
      <c r="BY114" s="159"/>
      <c r="BZ114" s="96" t="s">
        <v>139</v>
      </c>
      <c r="CA114" s="99"/>
      <c r="CB114" s="199" t="s">
        <v>121</v>
      </c>
      <c r="CC114" s="199"/>
      <c r="CD114" s="199"/>
      <c r="CE114" s="95" t="s">
        <v>125</v>
      </c>
      <c r="CF114" s="95"/>
      <c r="CG114" s="199"/>
      <c r="CH114" s="199" t="s">
        <v>121</v>
      </c>
      <c r="CI114" s="199"/>
      <c r="CJ114" s="199"/>
      <c r="CK114" s="199"/>
      <c r="CL114" s="199" t="s">
        <v>121</v>
      </c>
      <c r="CM114" s="199"/>
      <c r="CN114" s="199"/>
      <c r="CO114" s="199"/>
      <c r="CP114" s="199" t="s">
        <v>121</v>
      </c>
      <c r="CQ114" s="199"/>
      <c r="CR114" s="199"/>
      <c r="CS114" s="199" t="s">
        <v>121</v>
      </c>
      <c r="CT114" s="199"/>
      <c r="CU114" s="199"/>
      <c r="CV114" s="95" t="s">
        <v>125</v>
      </c>
      <c r="CW114" s="95" t="s">
        <v>125</v>
      </c>
      <c r="CX114" s="95"/>
      <c r="CY114" s="95" t="s">
        <v>125</v>
      </c>
      <c r="CZ114" s="95"/>
      <c r="DA114" s="95"/>
      <c r="DB114" s="95" t="s">
        <v>125</v>
      </c>
      <c r="DC114" s="95"/>
      <c r="DD114" s="199" t="s">
        <v>125</v>
      </c>
      <c r="DE114" s="199"/>
      <c r="DF114" s="199" t="s">
        <v>121</v>
      </c>
      <c r="DG114" s="303" t="s">
        <v>757</v>
      </c>
      <c r="DH114" s="101">
        <v>50</v>
      </c>
      <c r="DI114" s="101"/>
      <c r="DJ114" s="101"/>
      <c r="DK114" s="101"/>
      <c r="DL114" s="101"/>
      <c r="DM114" s="148">
        <v>2.5</v>
      </c>
      <c r="DN114" s="148">
        <f t="shared" si="81"/>
        <v>-2.5</v>
      </c>
      <c r="DO114" s="148">
        <v>2.5</v>
      </c>
      <c r="DP114" s="101"/>
      <c r="DQ114" s="101"/>
      <c r="DR114" s="96" t="s">
        <v>758</v>
      </c>
      <c r="DS114" s="117">
        <v>13604778993</v>
      </c>
    </row>
    <row r="115" s="22" customFormat="1" ht="126" customHeight="1" spans="1:123">
      <c r="A115" s="90">
        <f>+SUBTOTAL(3,G$6:$G115)</f>
        <v>96</v>
      </c>
      <c r="B115" s="94" t="str">
        <f t="shared" si="74"/>
        <v>手续已办结已开工</v>
      </c>
      <c r="C115" s="98" t="s">
        <v>316</v>
      </c>
      <c r="D115" s="98" t="s">
        <v>759</v>
      </c>
      <c r="E115" s="98">
        <v>22</v>
      </c>
      <c r="F115" s="96" t="s">
        <v>103</v>
      </c>
      <c r="G115" s="94" t="s">
        <v>316</v>
      </c>
      <c r="H115" s="94" t="s">
        <v>736</v>
      </c>
      <c r="I115" s="94">
        <v>1</v>
      </c>
      <c r="J115" s="112" t="s">
        <v>760</v>
      </c>
      <c r="K115" s="118" t="s">
        <v>761</v>
      </c>
      <c r="L115" s="90">
        <v>1</v>
      </c>
      <c r="M115" s="125" t="s">
        <v>107</v>
      </c>
      <c r="N115" s="94" t="s">
        <v>108</v>
      </c>
      <c r="O115" s="94" t="s">
        <v>109</v>
      </c>
      <c r="P115" s="94" t="s">
        <v>162</v>
      </c>
      <c r="Q115" s="96" t="s">
        <v>121</v>
      </c>
      <c r="R115" s="100" t="s">
        <v>762</v>
      </c>
      <c r="S115" s="99" t="s">
        <v>763</v>
      </c>
      <c r="T115" s="99"/>
      <c r="U115" s="96" t="s">
        <v>764</v>
      </c>
      <c r="V115" s="100" t="s">
        <v>525</v>
      </c>
      <c r="W115" s="96" t="s">
        <v>525</v>
      </c>
      <c r="X115" s="111" t="s">
        <v>741</v>
      </c>
      <c r="Y115" s="101"/>
      <c r="Z115" s="101"/>
      <c r="AA115" s="100" t="s">
        <v>181</v>
      </c>
      <c r="AB115" s="96" t="s">
        <v>182</v>
      </c>
      <c r="AC115" s="96" t="s">
        <v>183</v>
      </c>
      <c r="AD115" s="100" t="s">
        <v>118</v>
      </c>
      <c r="AE115" s="96" t="s">
        <v>51</v>
      </c>
      <c r="AF115" s="129" t="s">
        <v>134</v>
      </c>
      <c r="AG115" s="96" t="s">
        <v>53</v>
      </c>
      <c r="AH115" s="96" t="s">
        <v>120</v>
      </c>
      <c r="AI115" s="96">
        <v>1</v>
      </c>
      <c r="AJ115" s="148">
        <v>8.2</v>
      </c>
      <c r="AK115" s="148">
        <v>0</v>
      </c>
      <c r="AL115" s="149">
        <v>0</v>
      </c>
      <c r="AM115" s="148">
        <v>3.8</v>
      </c>
      <c r="AN115" s="148">
        <v>5</v>
      </c>
      <c r="AO115" s="98">
        <v>2</v>
      </c>
      <c r="AP115" s="98">
        <f t="shared" si="75"/>
        <v>0.0495999999999994</v>
      </c>
      <c r="AQ115" s="98">
        <v>2.52</v>
      </c>
      <c r="AR115" s="125" t="s">
        <v>121</v>
      </c>
      <c r="AS115" s="117">
        <f t="shared" si="76"/>
        <v>1</v>
      </c>
      <c r="AT115" s="149"/>
      <c r="AU115" s="155">
        <v>202306</v>
      </c>
      <c r="AV115" s="156" t="s">
        <v>765</v>
      </c>
      <c r="AW115" s="99"/>
      <c r="AX115" s="98"/>
      <c r="AY115" s="98"/>
      <c r="AZ115" s="148"/>
      <c r="BA115" s="98">
        <v>0.5135</v>
      </c>
      <c r="BB115" s="98">
        <v>0.9983</v>
      </c>
      <c r="BC115" s="98">
        <v>1.3055</v>
      </c>
      <c r="BD115" s="172">
        <v>1.3806</v>
      </c>
      <c r="BE115" s="197">
        <f t="shared" si="73"/>
        <v>2.4449</v>
      </c>
      <c r="BF115" s="198">
        <v>0.2</v>
      </c>
      <c r="BG115" s="194">
        <f t="shared" si="59"/>
        <v>2.2449</v>
      </c>
      <c r="BH115" s="148">
        <v>2.52</v>
      </c>
      <c r="BI115" s="125" t="s">
        <v>121</v>
      </c>
      <c r="BJ115" s="117">
        <f t="shared" si="77"/>
        <v>1</v>
      </c>
      <c r="BK115" s="199" t="s">
        <v>122</v>
      </c>
      <c r="BL115" s="200" t="s">
        <v>766</v>
      </c>
      <c r="BM115" s="118" t="s">
        <v>212</v>
      </c>
      <c r="BN115" s="117">
        <v>2</v>
      </c>
      <c r="BO115" s="209"/>
      <c r="BP115" s="149">
        <v>2</v>
      </c>
      <c r="BQ115" s="228">
        <f t="shared" si="78"/>
        <v>0.526315789473684</v>
      </c>
      <c r="BR115" s="232"/>
      <c r="BS115" s="205"/>
      <c r="BT115" s="112" t="s">
        <v>767</v>
      </c>
      <c r="BU115" s="112"/>
      <c r="BV115" s="299" t="s">
        <v>768</v>
      </c>
      <c r="BW115" s="127">
        <f t="shared" si="79"/>
        <v>0</v>
      </c>
      <c r="BX115" s="125" t="str">
        <f t="shared" si="80"/>
        <v>办结</v>
      </c>
      <c r="BY115" s="159"/>
      <c r="BZ115" s="96" t="s">
        <v>139</v>
      </c>
      <c r="CA115" s="99"/>
      <c r="CB115" s="199" t="s">
        <v>121</v>
      </c>
      <c r="CC115" s="199"/>
      <c r="CD115" s="199"/>
      <c r="CE115" s="95" t="s">
        <v>121</v>
      </c>
      <c r="CF115" s="95"/>
      <c r="CG115" s="95"/>
      <c r="CH115" s="199" t="s">
        <v>121</v>
      </c>
      <c r="CI115" s="199"/>
      <c r="CJ115" s="199"/>
      <c r="CK115" s="199"/>
      <c r="CL115" s="199" t="s">
        <v>121</v>
      </c>
      <c r="CM115" s="199"/>
      <c r="CN115" s="199"/>
      <c r="CO115" s="199"/>
      <c r="CP115" s="199" t="s">
        <v>121</v>
      </c>
      <c r="CQ115" s="199"/>
      <c r="CR115" s="199"/>
      <c r="CS115" s="199" t="s">
        <v>121</v>
      </c>
      <c r="CT115" s="199"/>
      <c r="CU115" s="199"/>
      <c r="CV115" s="199" t="s">
        <v>121</v>
      </c>
      <c r="CW115" s="199" t="s">
        <v>121</v>
      </c>
      <c r="CX115" s="95"/>
      <c r="CY115" s="199" t="s">
        <v>121</v>
      </c>
      <c r="CZ115" s="199"/>
      <c r="DA115" s="199"/>
      <c r="DB115" s="199" t="s">
        <v>121</v>
      </c>
      <c r="DC115" s="199"/>
      <c r="DD115" s="199" t="s">
        <v>125</v>
      </c>
      <c r="DE115" s="199"/>
      <c r="DF115" s="199" t="s">
        <v>121</v>
      </c>
      <c r="DG115" s="304" t="s">
        <v>769</v>
      </c>
      <c r="DH115" s="101">
        <v>300</v>
      </c>
      <c r="DI115" s="101"/>
      <c r="DJ115" s="101"/>
      <c r="DK115" s="101"/>
      <c r="DL115" s="101"/>
      <c r="DM115" s="148">
        <v>5</v>
      </c>
      <c r="DN115" s="148">
        <f t="shared" si="81"/>
        <v>-5</v>
      </c>
      <c r="DO115" s="148">
        <v>5</v>
      </c>
      <c r="DP115" s="101"/>
      <c r="DQ115" s="101"/>
      <c r="DR115" s="96"/>
      <c r="DS115" s="159" t="s">
        <v>770</v>
      </c>
    </row>
    <row r="116" s="22" customFormat="1" ht="126" customHeight="1" spans="1:123">
      <c r="A116" s="90">
        <f>+SUBTOTAL(3,G$6:$G116)</f>
        <v>97</v>
      </c>
      <c r="B116" s="94" t="str">
        <f t="shared" si="74"/>
        <v>手续已办结已开工</v>
      </c>
      <c r="C116" s="98" t="s">
        <v>316</v>
      </c>
      <c r="D116" s="98" t="s">
        <v>771</v>
      </c>
      <c r="E116" s="98">
        <v>23</v>
      </c>
      <c r="F116" s="96" t="s">
        <v>103</v>
      </c>
      <c r="G116" s="94" t="s">
        <v>316</v>
      </c>
      <c r="H116" s="94" t="s">
        <v>736</v>
      </c>
      <c r="I116" s="94">
        <v>1</v>
      </c>
      <c r="J116" s="112" t="s">
        <v>772</v>
      </c>
      <c r="K116" s="118" t="s">
        <v>773</v>
      </c>
      <c r="L116" s="90">
        <v>1</v>
      </c>
      <c r="M116" s="125" t="s">
        <v>107</v>
      </c>
      <c r="N116" s="94" t="s">
        <v>108</v>
      </c>
      <c r="O116" s="94" t="s">
        <v>109</v>
      </c>
      <c r="P116" s="94" t="s">
        <v>162</v>
      </c>
      <c r="Q116" s="96" t="s">
        <v>121</v>
      </c>
      <c r="R116" s="100" t="s">
        <v>762</v>
      </c>
      <c r="S116" s="99" t="s">
        <v>774</v>
      </c>
      <c r="T116" s="99"/>
      <c r="U116" s="118" t="s">
        <v>775</v>
      </c>
      <c r="V116" s="100" t="s">
        <v>525</v>
      </c>
      <c r="W116" s="96" t="s">
        <v>525</v>
      </c>
      <c r="X116" s="111" t="s">
        <v>741</v>
      </c>
      <c r="Y116" s="101"/>
      <c r="Z116" s="101"/>
      <c r="AA116" s="100" t="s">
        <v>181</v>
      </c>
      <c r="AB116" s="96" t="s">
        <v>182</v>
      </c>
      <c r="AC116" s="96" t="s">
        <v>183</v>
      </c>
      <c r="AD116" s="100" t="s">
        <v>118</v>
      </c>
      <c r="AE116" s="96" t="s">
        <v>51</v>
      </c>
      <c r="AF116" s="129" t="s">
        <v>134</v>
      </c>
      <c r="AG116" s="96" t="s">
        <v>53</v>
      </c>
      <c r="AH116" s="96" t="s">
        <v>120</v>
      </c>
      <c r="AI116" s="96">
        <v>1</v>
      </c>
      <c r="AJ116" s="148">
        <v>5</v>
      </c>
      <c r="AK116" s="148">
        <v>0</v>
      </c>
      <c r="AL116" s="149">
        <v>0</v>
      </c>
      <c r="AM116" s="148">
        <v>1.2</v>
      </c>
      <c r="AN116" s="148">
        <v>2</v>
      </c>
      <c r="AO116" s="98">
        <v>0.5</v>
      </c>
      <c r="AP116" s="98">
        <f t="shared" si="75"/>
        <v>0.0242</v>
      </c>
      <c r="AQ116" s="98">
        <v>0.9</v>
      </c>
      <c r="AR116" s="125" t="s">
        <v>121</v>
      </c>
      <c r="AS116" s="117">
        <f t="shared" si="76"/>
        <v>1</v>
      </c>
      <c r="AT116" s="149"/>
      <c r="AU116" s="155">
        <v>202306</v>
      </c>
      <c r="AV116" s="156" t="s">
        <v>776</v>
      </c>
      <c r="AW116" s="99"/>
      <c r="AX116" s="98"/>
      <c r="AY116" s="98"/>
      <c r="AZ116" s="148"/>
      <c r="BA116" s="98">
        <v>0.2634</v>
      </c>
      <c r="BB116" s="98">
        <v>0.2714</v>
      </c>
      <c r="BC116" s="98">
        <v>0.3655</v>
      </c>
      <c r="BD116" s="172">
        <v>0.4552</v>
      </c>
      <c r="BE116" s="197">
        <f t="shared" si="73"/>
        <v>0.8103</v>
      </c>
      <c r="BF116" s="201">
        <v>0.1</v>
      </c>
      <c r="BG116" s="194">
        <f t="shared" si="59"/>
        <v>0.7103</v>
      </c>
      <c r="BH116" s="98">
        <v>0.9</v>
      </c>
      <c r="BI116" s="125" t="s">
        <v>121</v>
      </c>
      <c r="BJ116" s="117">
        <f t="shared" si="77"/>
        <v>1</v>
      </c>
      <c r="BK116" s="199" t="s">
        <v>122</v>
      </c>
      <c r="BL116" s="200" t="s">
        <v>766</v>
      </c>
      <c r="BM116" s="118" t="s">
        <v>212</v>
      </c>
      <c r="BN116" s="117">
        <v>2</v>
      </c>
      <c r="BO116" s="209"/>
      <c r="BP116" s="149">
        <v>1</v>
      </c>
      <c r="BQ116" s="228">
        <f t="shared" si="78"/>
        <v>0.833333333333333</v>
      </c>
      <c r="BR116" s="232"/>
      <c r="BS116" s="205"/>
      <c r="BT116" s="112" t="s">
        <v>767</v>
      </c>
      <c r="BU116" s="112"/>
      <c r="BV116" s="300"/>
      <c r="BW116" s="127">
        <f t="shared" si="79"/>
        <v>0</v>
      </c>
      <c r="BX116" s="125" t="str">
        <f t="shared" si="80"/>
        <v>办结</v>
      </c>
      <c r="BY116" s="159"/>
      <c r="BZ116" s="96" t="s">
        <v>139</v>
      </c>
      <c r="CA116" s="99"/>
      <c r="CB116" s="199" t="s">
        <v>121</v>
      </c>
      <c r="CC116" s="199"/>
      <c r="CD116" s="199"/>
      <c r="CE116" s="95" t="s">
        <v>121</v>
      </c>
      <c r="CF116" s="95"/>
      <c r="CG116" s="95"/>
      <c r="CH116" s="199" t="s">
        <v>121</v>
      </c>
      <c r="CI116" s="199"/>
      <c r="CJ116" s="199"/>
      <c r="CK116" s="199"/>
      <c r="CL116" s="199" t="s">
        <v>121</v>
      </c>
      <c r="CM116" s="199"/>
      <c r="CN116" s="199"/>
      <c r="CO116" s="199"/>
      <c r="CP116" s="199" t="s">
        <v>121</v>
      </c>
      <c r="CQ116" s="199"/>
      <c r="CR116" s="199"/>
      <c r="CS116" s="199" t="s">
        <v>121</v>
      </c>
      <c r="CT116" s="199"/>
      <c r="CU116" s="199"/>
      <c r="CV116" s="199" t="s">
        <v>121</v>
      </c>
      <c r="CW116" s="199" t="s">
        <v>121</v>
      </c>
      <c r="CX116" s="95" t="s">
        <v>777</v>
      </c>
      <c r="CY116" s="199" t="s">
        <v>121</v>
      </c>
      <c r="CZ116" s="199"/>
      <c r="DA116" s="199"/>
      <c r="DB116" s="199" t="s">
        <v>121</v>
      </c>
      <c r="DC116" s="199"/>
      <c r="DD116" s="199" t="s">
        <v>125</v>
      </c>
      <c r="DE116" s="199"/>
      <c r="DF116" s="199" t="s">
        <v>121</v>
      </c>
      <c r="DG116" s="304" t="s">
        <v>769</v>
      </c>
      <c r="DH116" s="101">
        <v>50</v>
      </c>
      <c r="DI116" s="101"/>
      <c r="DJ116" s="101"/>
      <c r="DK116" s="101"/>
      <c r="DL116" s="101"/>
      <c r="DM116" s="148">
        <v>2</v>
      </c>
      <c r="DN116" s="148">
        <f t="shared" si="81"/>
        <v>-2</v>
      </c>
      <c r="DO116" s="148">
        <v>2</v>
      </c>
      <c r="DP116" s="101"/>
      <c r="DQ116" s="101"/>
      <c r="DR116" s="96"/>
      <c r="DS116" s="117" t="s">
        <v>770</v>
      </c>
    </row>
    <row r="117" s="22" customFormat="1" ht="80.1" customHeight="1" spans="1:123">
      <c r="A117" s="90">
        <f>+SUBTOTAL(3,G$6:$G117)</f>
        <v>98</v>
      </c>
      <c r="B117" s="94" t="str">
        <f t="shared" si="74"/>
        <v>手续已办结已开工</v>
      </c>
      <c r="C117" s="98" t="s">
        <v>778</v>
      </c>
      <c r="D117" s="98" t="s">
        <v>779</v>
      </c>
      <c r="E117" s="98">
        <v>69</v>
      </c>
      <c r="F117" s="99"/>
      <c r="G117" s="94" t="s">
        <v>316</v>
      </c>
      <c r="H117" s="94" t="s">
        <v>736</v>
      </c>
      <c r="I117" s="94"/>
      <c r="J117" s="112" t="s">
        <v>780</v>
      </c>
      <c r="K117" s="111" t="s">
        <v>781</v>
      </c>
      <c r="L117" s="90">
        <v>1</v>
      </c>
      <c r="M117" s="125" t="s">
        <v>107</v>
      </c>
      <c r="N117" s="90"/>
      <c r="O117" s="90"/>
      <c r="P117" s="94" t="s">
        <v>162</v>
      </c>
      <c r="Q117" s="96" t="s">
        <v>121</v>
      </c>
      <c r="R117" s="101"/>
      <c r="S117" s="101" t="s">
        <v>782</v>
      </c>
      <c r="T117" s="101"/>
      <c r="U117" s="118" t="s">
        <v>783</v>
      </c>
      <c r="V117" s="100" t="s">
        <v>525</v>
      </c>
      <c r="W117" s="96" t="s">
        <v>525</v>
      </c>
      <c r="X117" s="111" t="s">
        <v>741</v>
      </c>
      <c r="Y117" s="101"/>
      <c r="Z117" s="101"/>
      <c r="AA117" s="100" t="s">
        <v>181</v>
      </c>
      <c r="AB117" s="96" t="s">
        <v>182</v>
      </c>
      <c r="AC117" s="96" t="s">
        <v>183</v>
      </c>
      <c r="AD117" s="136" t="s">
        <v>133</v>
      </c>
      <c r="AE117" s="96" t="s">
        <v>51</v>
      </c>
      <c r="AF117" s="129" t="s">
        <v>134</v>
      </c>
      <c r="AG117" s="96" t="s">
        <v>53</v>
      </c>
      <c r="AH117" s="96" t="s">
        <v>120</v>
      </c>
      <c r="AI117" s="96"/>
      <c r="AJ117" s="148">
        <v>0.65</v>
      </c>
      <c r="AK117" s="148">
        <v>0</v>
      </c>
      <c r="AL117" s="149">
        <v>0</v>
      </c>
      <c r="AM117" s="148">
        <v>0.2</v>
      </c>
      <c r="AN117" s="148">
        <v>0.2</v>
      </c>
      <c r="AO117" s="98">
        <v>0.2</v>
      </c>
      <c r="AP117" s="98">
        <f t="shared" si="75"/>
        <v>-0.00299999999999997</v>
      </c>
      <c r="AQ117" s="98">
        <v>0.15</v>
      </c>
      <c r="AR117" s="125" t="s">
        <v>121</v>
      </c>
      <c r="AS117" s="117">
        <f t="shared" si="76"/>
        <v>1</v>
      </c>
      <c r="AT117" s="149"/>
      <c r="AU117" s="149">
        <v>202308</v>
      </c>
      <c r="AV117" s="149" t="s">
        <v>784</v>
      </c>
      <c r="AW117" s="99"/>
      <c r="AX117" s="98"/>
      <c r="AY117" s="98"/>
      <c r="AZ117" s="148"/>
      <c r="BA117" s="148"/>
      <c r="BB117" s="148"/>
      <c r="BC117" s="98">
        <v>0.053</v>
      </c>
      <c r="BD117" s="172">
        <v>0.053</v>
      </c>
      <c r="BE117" s="197">
        <f t="shared" si="73"/>
        <v>0.15</v>
      </c>
      <c r="BF117" s="201">
        <v>0.06</v>
      </c>
      <c r="BG117" s="194">
        <f t="shared" si="59"/>
        <v>0.09</v>
      </c>
      <c r="BH117" s="98">
        <v>0.15</v>
      </c>
      <c r="BI117" s="125" t="s">
        <v>121</v>
      </c>
      <c r="BJ117" s="117">
        <f t="shared" si="77"/>
        <v>1</v>
      </c>
      <c r="BK117" s="202">
        <v>44995</v>
      </c>
      <c r="BL117" s="200"/>
      <c r="BM117" s="200"/>
      <c r="BN117" s="117"/>
      <c r="BO117" s="209" t="s">
        <v>785</v>
      </c>
      <c r="BP117" s="149">
        <f t="shared" si="82"/>
        <v>0.203</v>
      </c>
      <c r="BQ117" s="228">
        <f t="shared" si="78"/>
        <v>1.015</v>
      </c>
      <c r="BR117" s="232"/>
      <c r="BS117" s="205"/>
      <c r="BT117" s="112" t="s">
        <v>786</v>
      </c>
      <c r="BU117" s="112"/>
      <c r="BV117" s="112"/>
      <c r="BW117" s="127">
        <f t="shared" si="79"/>
        <v>0</v>
      </c>
      <c r="BX117" s="125" t="str">
        <f t="shared" si="80"/>
        <v>办结</v>
      </c>
      <c r="BY117" s="124"/>
      <c r="BZ117" s="96" t="s">
        <v>139</v>
      </c>
      <c r="CA117" s="99"/>
      <c r="CB117" s="199" t="s">
        <v>121</v>
      </c>
      <c r="CC117" s="199"/>
      <c r="CD117" s="199"/>
      <c r="CE117" s="95" t="s">
        <v>121</v>
      </c>
      <c r="CF117" s="95"/>
      <c r="CG117" s="199"/>
      <c r="CH117" s="199" t="s">
        <v>121</v>
      </c>
      <c r="CI117" s="199"/>
      <c r="CJ117" s="199"/>
      <c r="CK117" s="199"/>
      <c r="CL117" s="199" t="s">
        <v>121</v>
      </c>
      <c r="CM117" s="199"/>
      <c r="CN117" s="199"/>
      <c r="CO117" s="199"/>
      <c r="CP117" s="199" t="s">
        <v>121</v>
      </c>
      <c r="CQ117" s="199"/>
      <c r="CR117" s="199"/>
      <c r="CS117" s="199" t="s">
        <v>121</v>
      </c>
      <c r="CT117" s="199"/>
      <c r="CU117" s="199"/>
      <c r="CV117" s="199" t="s">
        <v>125</v>
      </c>
      <c r="CW117" s="199" t="s">
        <v>121</v>
      </c>
      <c r="CX117" s="95"/>
      <c r="CY117" s="199" t="s">
        <v>121</v>
      </c>
      <c r="CZ117" s="199"/>
      <c r="DA117" s="199"/>
      <c r="DB117" s="199" t="s">
        <v>121</v>
      </c>
      <c r="DC117" s="95"/>
      <c r="DD117" s="199" t="s">
        <v>125</v>
      </c>
      <c r="DE117" s="199"/>
      <c r="DF117" s="199" t="s">
        <v>231</v>
      </c>
      <c r="DG117" s="304" t="s">
        <v>787</v>
      </c>
      <c r="DH117" s="101">
        <v>59</v>
      </c>
      <c r="DI117" s="101">
        <v>59</v>
      </c>
      <c r="DJ117" s="101"/>
      <c r="DK117" s="101"/>
      <c r="DL117" s="101"/>
      <c r="DM117" s="148">
        <v>0.2</v>
      </c>
      <c r="DN117" s="148">
        <f t="shared" si="81"/>
        <v>-0.2</v>
      </c>
      <c r="DO117" s="148">
        <v>0.1</v>
      </c>
      <c r="DP117" s="101"/>
      <c r="DQ117" s="101"/>
      <c r="DR117" s="96" t="s">
        <v>788</v>
      </c>
      <c r="DS117" s="117">
        <v>15134941555</v>
      </c>
    </row>
    <row r="118" s="22" customFormat="1" ht="101.1" customHeight="1" spans="1:123">
      <c r="A118" s="90">
        <f>+SUBTOTAL(3,G$6:$G118)</f>
        <v>99</v>
      </c>
      <c r="B118" s="94" t="str">
        <f t="shared" si="74"/>
        <v>手续已办结已开工</v>
      </c>
      <c r="C118" s="95" t="s">
        <v>789</v>
      </c>
      <c r="D118" s="95" t="s">
        <v>790</v>
      </c>
      <c r="E118" s="95">
        <v>17</v>
      </c>
      <c r="F118" s="96" t="s">
        <v>103</v>
      </c>
      <c r="G118" s="94" t="s">
        <v>316</v>
      </c>
      <c r="H118" s="94" t="s">
        <v>736</v>
      </c>
      <c r="I118" s="94"/>
      <c r="J118" s="112" t="s">
        <v>791</v>
      </c>
      <c r="K118" s="111" t="s">
        <v>792</v>
      </c>
      <c r="L118" s="90">
        <v>1</v>
      </c>
      <c r="M118" s="125" t="s">
        <v>107</v>
      </c>
      <c r="N118" s="94" t="s">
        <v>108</v>
      </c>
      <c r="O118" s="94" t="s">
        <v>109</v>
      </c>
      <c r="P118" s="94" t="s">
        <v>162</v>
      </c>
      <c r="Q118" s="96" t="s">
        <v>121</v>
      </c>
      <c r="R118" s="101"/>
      <c r="S118" s="101" t="s">
        <v>793</v>
      </c>
      <c r="T118" s="101"/>
      <c r="U118" s="118" t="s">
        <v>563</v>
      </c>
      <c r="V118" s="100" t="s">
        <v>525</v>
      </c>
      <c r="W118" s="96" t="s">
        <v>525</v>
      </c>
      <c r="X118" s="111" t="s">
        <v>741</v>
      </c>
      <c r="Y118" s="101"/>
      <c r="Z118" s="101"/>
      <c r="AA118" s="100" t="s">
        <v>181</v>
      </c>
      <c r="AB118" s="96" t="s">
        <v>182</v>
      </c>
      <c r="AC118" s="96" t="s">
        <v>183</v>
      </c>
      <c r="AD118" s="100" t="s">
        <v>118</v>
      </c>
      <c r="AE118" s="96"/>
      <c r="AF118" s="129" t="s">
        <v>134</v>
      </c>
      <c r="AG118" s="96" t="s">
        <v>53</v>
      </c>
      <c r="AH118" s="96" t="s">
        <v>120</v>
      </c>
      <c r="AI118" s="96">
        <v>1</v>
      </c>
      <c r="AJ118" s="148">
        <v>1.38</v>
      </c>
      <c r="AK118" s="148"/>
      <c r="AL118" s="149">
        <v>0</v>
      </c>
      <c r="AM118" s="148">
        <v>1.18</v>
      </c>
      <c r="AN118" s="148">
        <v>1.18</v>
      </c>
      <c r="AO118" s="98">
        <v>1.3457</v>
      </c>
      <c r="AP118" s="98">
        <f t="shared" si="75"/>
        <v>0.0467999999999997</v>
      </c>
      <c r="AQ118" s="98">
        <v>1.1</v>
      </c>
      <c r="AR118" s="125" t="s">
        <v>121</v>
      </c>
      <c r="AS118" s="117">
        <f t="shared" si="76"/>
        <v>1</v>
      </c>
      <c r="AT118" s="149"/>
      <c r="AU118" s="155">
        <v>202306</v>
      </c>
      <c r="AV118" s="156" t="s">
        <v>794</v>
      </c>
      <c r="AW118" s="99"/>
      <c r="AX118" s="98"/>
      <c r="AY118" s="98"/>
      <c r="AZ118" s="148"/>
      <c r="BA118" s="98">
        <v>0.0308</v>
      </c>
      <c r="BB118" s="98">
        <v>0.0336</v>
      </c>
      <c r="BC118" s="98">
        <v>0.0764</v>
      </c>
      <c r="BD118" s="172">
        <v>0.1196</v>
      </c>
      <c r="BE118" s="197">
        <f t="shared" si="73"/>
        <v>1.0568</v>
      </c>
      <c r="BF118" s="201">
        <v>0.04</v>
      </c>
      <c r="BG118" s="194">
        <f t="shared" si="59"/>
        <v>1.0168</v>
      </c>
      <c r="BH118" s="98">
        <v>1.1</v>
      </c>
      <c r="BI118" s="125" t="s">
        <v>121</v>
      </c>
      <c r="BJ118" s="117">
        <f t="shared" si="77"/>
        <v>1</v>
      </c>
      <c r="BK118" s="202">
        <v>45047</v>
      </c>
      <c r="BL118" s="200"/>
      <c r="BM118" s="118" t="s">
        <v>212</v>
      </c>
      <c r="BN118" s="117">
        <v>1</v>
      </c>
      <c r="BO118" s="209"/>
      <c r="BP118" s="149">
        <f t="shared" si="82"/>
        <v>1.1332</v>
      </c>
      <c r="BQ118" s="228">
        <f t="shared" si="78"/>
        <v>0.960338983050848</v>
      </c>
      <c r="BR118" s="232"/>
      <c r="BS118" s="232" t="s">
        <v>795</v>
      </c>
      <c r="BT118" s="112" t="s">
        <v>796</v>
      </c>
      <c r="BU118" s="112"/>
      <c r="BV118" s="112"/>
      <c r="BW118" s="127">
        <f t="shared" si="79"/>
        <v>0</v>
      </c>
      <c r="BX118" s="125" t="str">
        <f t="shared" si="80"/>
        <v>办结</v>
      </c>
      <c r="BY118" s="159"/>
      <c r="BZ118" s="96" t="s">
        <v>139</v>
      </c>
      <c r="CA118" s="99"/>
      <c r="CB118" s="199" t="s">
        <v>121</v>
      </c>
      <c r="CC118" s="199"/>
      <c r="CD118" s="199"/>
      <c r="CE118" s="95" t="s">
        <v>125</v>
      </c>
      <c r="CF118" s="95"/>
      <c r="CG118" s="95"/>
      <c r="CH118" s="199" t="s">
        <v>121</v>
      </c>
      <c r="CI118" s="199"/>
      <c r="CJ118" s="199"/>
      <c r="CK118" s="199"/>
      <c r="CL118" s="199" t="s">
        <v>121</v>
      </c>
      <c r="CM118" s="199"/>
      <c r="CN118" s="95"/>
      <c r="CO118" s="199"/>
      <c r="CP118" s="199" t="s">
        <v>121</v>
      </c>
      <c r="CQ118" s="199"/>
      <c r="CR118" s="199"/>
      <c r="CS118" s="199" t="s">
        <v>125</v>
      </c>
      <c r="CT118" s="199"/>
      <c r="CU118" s="199"/>
      <c r="CV118" s="199" t="s">
        <v>125</v>
      </c>
      <c r="CW118" s="199" t="s">
        <v>125</v>
      </c>
      <c r="CX118" s="95" t="s">
        <v>125</v>
      </c>
      <c r="CY118" s="199" t="s">
        <v>125</v>
      </c>
      <c r="CZ118" s="199"/>
      <c r="DA118" s="199"/>
      <c r="DB118" s="199" t="s">
        <v>125</v>
      </c>
      <c r="DC118" s="199"/>
      <c r="DD118" s="199" t="s">
        <v>125</v>
      </c>
      <c r="DE118" s="199"/>
      <c r="DF118" s="199" t="s">
        <v>121</v>
      </c>
      <c r="DG118" s="304" t="s">
        <v>797</v>
      </c>
      <c r="DH118" s="101"/>
      <c r="DI118" s="101"/>
      <c r="DJ118" s="101"/>
      <c r="DK118" s="101"/>
      <c r="DL118" s="101"/>
      <c r="DM118" s="148">
        <v>1.18</v>
      </c>
      <c r="DN118" s="148">
        <f t="shared" si="81"/>
        <v>-1.18</v>
      </c>
      <c r="DO118" s="148">
        <v>1.18</v>
      </c>
      <c r="DP118" s="101">
        <v>1200</v>
      </c>
      <c r="DQ118" s="101"/>
      <c r="DR118" s="100" t="s">
        <v>798</v>
      </c>
      <c r="DS118" s="101">
        <v>13514874097</v>
      </c>
    </row>
    <row r="119" s="22" customFormat="1" ht="263.1" customHeight="1" spans="1:123">
      <c r="A119" s="90">
        <f>+SUBTOTAL(3,G$6:$G119)</f>
        <v>100</v>
      </c>
      <c r="B119" s="94" t="str">
        <f t="shared" si="74"/>
        <v>手续已办结未开工</v>
      </c>
      <c r="C119" s="98" t="s">
        <v>799</v>
      </c>
      <c r="D119" s="98" t="s">
        <v>800</v>
      </c>
      <c r="E119" s="98">
        <v>10</v>
      </c>
      <c r="F119" s="96"/>
      <c r="G119" s="94" t="s">
        <v>316</v>
      </c>
      <c r="H119" s="94" t="s">
        <v>736</v>
      </c>
      <c r="I119" s="94"/>
      <c r="J119" s="110" t="s">
        <v>801</v>
      </c>
      <c r="K119" s="111" t="s">
        <v>802</v>
      </c>
      <c r="L119" s="90">
        <v>1</v>
      </c>
      <c r="M119" s="125" t="s">
        <v>107</v>
      </c>
      <c r="N119" s="94"/>
      <c r="O119" s="94"/>
      <c r="P119" s="94" t="s">
        <v>162</v>
      </c>
      <c r="Q119" s="99"/>
      <c r="R119" s="101"/>
      <c r="S119" s="122" t="s">
        <v>803</v>
      </c>
      <c r="T119" s="122"/>
      <c r="U119" s="111" t="s">
        <v>536</v>
      </c>
      <c r="V119" s="100" t="s">
        <v>525</v>
      </c>
      <c r="W119" s="100" t="s">
        <v>525</v>
      </c>
      <c r="X119" s="111" t="s">
        <v>741</v>
      </c>
      <c r="Y119" s="139"/>
      <c r="Z119" s="139"/>
      <c r="AA119" s="100" t="s">
        <v>181</v>
      </c>
      <c r="AB119" s="96" t="s">
        <v>182</v>
      </c>
      <c r="AC119" s="96" t="s">
        <v>804</v>
      </c>
      <c r="AD119" s="136" t="s">
        <v>118</v>
      </c>
      <c r="AE119" s="96"/>
      <c r="AF119" s="145" t="s">
        <v>134</v>
      </c>
      <c r="AG119" s="96" t="s">
        <v>53</v>
      </c>
      <c r="AH119" s="96" t="s">
        <v>120</v>
      </c>
      <c r="AI119" s="96">
        <v>1</v>
      </c>
      <c r="AJ119" s="148">
        <v>1.58</v>
      </c>
      <c r="AK119" s="148">
        <v>0</v>
      </c>
      <c r="AL119" s="149">
        <v>0</v>
      </c>
      <c r="AM119" s="148"/>
      <c r="AN119" s="148"/>
      <c r="AO119" s="98">
        <v>0</v>
      </c>
      <c r="AP119" s="98">
        <f t="shared" si="75"/>
        <v>0</v>
      </c>
      <c r="AQ119" s="98"/>
      <c r="AR119" s="125" t="s">
        <v>231</v>
      </c>
      <c r="AS119" s="117">
        <f t="shared" si="76"/>
        <v>0</v>
      </c>
      <c r="AT119" s="149"/>
      <c r="AU119" s="149"/>
      <c r="AV119" s="149"/>
      <c r="AW119" s="99"/>
      <c r="AX119" s="98"/>
      <c r="AY119" s="98"/>
      <c r="AZ119" s="148"/>
      <c r="BA119" s="148"/>
      <c r="BB119" s="148"/>
      <c r="BC119" s="148"/>
      <c r="BD119" s="175"/>
      <c r="BE119" s="197">
        <f t="shared" si="73"/>
        <v>0</v>
      </c>
      <c r="BF119" s="198"/>
      <c r="BG119" s="194">
        <f t="shared" si="59"/>
        <v>0</v>
      </c>
      <c r="BH119" s="148"/>
      <c r="BI119" s="125" t="s">
        <v>231</v>
      </c>
      <c r="BJ119" s="117">
        <f t="shared" si="77"/>
        <v>0</v>
      </c>
      <c r="BK119" s="202">
        <v>45047</v>
      </c>
      <c r="BL119" s="200"/>
      <c r="BM119" s="200"/>
      <c r="BN119" s="117">
        <v>2</v>
      </c>
      <c r="BO119" s="209">
        <v>45566</v>
      </c>
      <c r="BP119" s="149">
        <f t="shared" si="82"/>
        <v>0</v>
      </c>
      <c r="BQ119" s="228" t="e">
        <f t="shared" si="78"/>
        <v>#DIV/0!</v>
      </c>
      <c r="BR119" s="232"/>
      <c r="BS119" s="232" t="s">
        <v>805</v>
      </c>
      <c r="BT119" s="112" t="s">
        <v>806</v>
      </c>
      <c r="BU119" s="301" t="s">
        <v>807</v>
      </c>
      <c r="BV119" s="302"/>
      <c r="BW119" s="127">
        <f t="shared" si="79"/>
        <v>0</v>
      </c>
      <c r="BX119" s="125" t="str">
        <f t="shared" si="80"/>
        <v>办结</v>
      </c>
      <c r="BY119" s="159"/>
      <c r="BZ119" s="96" t="s">
        <v>139</v>
      </c>
      <c r="CA119" s="99"/>
      <c r="CB119" s="199" t="s">
        <v>121</v>
      </c>
      <c r="CC119" s="95"/>
      <c r="CD119" s="199"/>
      <c r="CE119" s="199" t="s">
        <v>125</v>
      </c>
      <c r="CF119" s="95"/>
      <c r="CG119" s="199"/>
      <c r="CH119" s="199" t="s">
        <v>121</v>
      </c>
      <c r="CI119" s="199"/>
      <c r="CJ119" s="199"/>
      <c r="CK119" s="199"/>
      <c r="CL119" s="199" t="s">
        <v>121</v>
      </c>
      <c r="CM119" s="199"/>
      <c r="CN119" s="95"/>
      <c r="CO119" s="199" t="s">
        <v>233</v>
      </c>
      <c r="CP119" s="199" t="s">
        <v>121</v>
      </c>
      <c r="CQ119" s="199"/>
      <c r="CR119" s="199"/>
      <c r="CS119" s="199" t="s">
        <v>121</v>
      </c>
      <c r="CT119" s="199"/>
      <c r="CU119" s="199"/>
      <c r="CV119" s="199" t="s">
        <v>125</v>
      </c>
      <c r="CW119" s="199" t="s">
        <v>125</v>
      </c>
      <c r="CX119" s="95"/>
      <c r="CY119" s="199" t="s">
        <v>125</v>
      </c>
      <c r="CZ119" s="199"/>
      <c r="DA119" s="199"/>
      <c r="DB119" s="95" t="s">
        <v>121</v>
      </c>
      <c r="DC119" s="95"/>
      <c r="DD119" s="199" t="s">
        <v>125</v>
      </c>
      <c r="DE119" s="199"/>
      <c r="DF119" s="199" t="s">
        <v>121</v>
      </c>
      <c r="DG119" s="305" t="s">
        <v>808</v>
      </c>
      <c r="DH119" s="139"/>
      <c r="DI119" s="139"/>
      <c r="DJ119" s="139"/>
      <c r="DK119" s="139"/>
      <c r="DL119" s="139"/>
      <c r="DM119" s="148">
        <v>0.5</v>
      </c>
      <c r="DN119" s="148">
        <f t="shared" si="81"/>
        <v>-0.5</v>
      </c>
      <c r="DO119" s="148">
        <v>0.5</v>
      </c>
      <c r="DP119" s="139"/>
      <c r="DQ119" s="139"/>
      <c r="DR119" s="100" t="s">
        <v>809</v>
      </c>
      <c r="DS119" s="101">
        <v>15248469077</v>
      </c>
    </row>
    <row r="120" s="22" customFormat="1" ht="105.95" customHeight="1" spans="1:123">
      <c r="A120" s="90">
        <f>+SUBTOTAL(3,G$6:$G120)</f>
        <v>101</v>
      </c>
      <c r="B120" s="94" t="str">
        <f t="shared" si="74"/>
        <v>手续已办结已开工</v>
      </c>
      <c r="C120" s="98"/>
      <c r="D120" s="98"/>
      <c r="E120" s="98"/>
      <c r="F120" s="96"/>
      <c r="G120" s="94" t="s">
        <v>316</v>
      </c>
      <c r="H120" s="94" t="s">
        <v>736</v>
      </c>
      <c r="I120" s="94"/>
      <c r="J120" s="110" t="s">
        <v>810</v>
      </c>
      <c r="K120" s="111" t="s">
        <v>811</v>
      </c>
      <c r="L120" s="90">
        <v>1</v>
      </c>
      <c r="M120" s="125" t="s">
        <v>176</v>
      </c>
      <c r="N120" s="90"/>
      <c r="O120" s="90"/>
      <c r="P120" s="90"/>
      <c r="Q120" s="99"/>
      <c r="R120" s="99"/>
      <c r="S120" s="122" t="s">
        <v>812</v>
      </c>
      <c r="T120" s="122"/>
      <c r="U120" s="111" t="s">
        <v>536</v>
      </c>
      <c r="V120" s="100" t="s">
        <v>525</v>
      </c>
      <c r="W120" s="100" t="s">
        <v>525</v>
      </c>
      <c r="X120" s="111" t="s">
        <v>741</v>
      </c>
      <c r="Y120" s="139"/>
      <c r="Z120" s="139"/>
      <c r="AA120" s="100" t="s">
        <v>181</v>
      </c>
      <c r="AB120" s="96" t="s">
        <v>182</v>
      </c>
      <c r="AC120" s="96" t="s">
        <v>804</v>
      </c>
      <c r="AD120" s="136" t="s">
        <v>133</v>
      </c>
      <c r="AE120" s="96"/>
      <c r="AF120" s="145" t="s">
        <v>134</v>
      </c>
      <c r="AG120" s="96" t="s">
        <v>53</v>
      </c>
      <c r="AH120" s="96" t="s">
        <v>120</v>
      </c>
      <c r="AI120" s="96"/>
      <c r="AJ120" s="148">
        <v>0.39</v>
      </c>
      <c r="AK120" s="148">
        <v>0</v>
      </c>
      <c r="AL120" s="149">
        <v>0</v>
      </c>
      <c r="AM120" s="148">
        <v>0.17</v>
      </c>
      <c r="AN120" s="148">
        <v>0.17</v>
      </c>
      <c r="AO120" s="98">
        <v>0.055</v>
      </c>
      <c r="AP120" s="98">
        <f t="shared" si="75"/>
        <v>0</v>
      </c>
      <c r="AQ120" s="98">
        <v>0.0368</v>
      </c>
      <c r="AR120" s="125" t="s">
        <v>121</v>
      </c>
      <c r="AS120" s="117">
        <f t="shared" si="76"/>
        <v>1</v>
      </c>
      <c r="AT120" s="99"/>
      <c r="AU120" s="99">
        <v>202302</v>
      </c>
      <c r="AV120" s="99" t="s">
        <v>813</v>
      </c>
      <c r="AW120" s="99">
        <v>0</v>
      </c>
      <c r="AX120" s="98">
        <v>0.1332</v>
      </c>
      <c r="AY120" s="98">
        <v>0.1332</v>
      </c>
      <c r="AZ120" s="98">
        <v>0.1332</v>
      </c>
      <c r="BA120" s="98">
        <v>0.1332</v>
      </c>
      <c r="BB120" s="98">
        <v>0.1332</v>
      </c>
      <c r="BC120" s="98">
        <v>0.1332</v>
      </c>
      <c r="BD120" s="172">
        <v>0.1332</v>
      </c>
      <c r="BE120" s="197">
        <f t="shared" si="73"/>
        <v>0.0368</v>
      </c>
      <c r="BF120" s="201"/>
      <c r="BG120" s="194">
        <f t="shared" si="59"/>
        <v>0.0368</v>
      </c>
      <c r="BH120" s="98">
        <v>0.0368</v>
      </c>
      <c r="BI120" s="125" t="s">
        <v>121</v>
      </c>
      <c r="BJ120" s="117">
        <f t="shared" si="77"/>
        <v>1</v>
      </c>
      <c r="BK120" s="199" t="s">
        <v>187</v>
      </c>
      <c r="BL120" s="121"/>
      <c r="BM120" s="121"/>
      <c r="BN120" s="117">
        <v>1</v>
      </c>
      <c r="BO120" s="209"/>
      <c r="BP120" s="149">
        <f t="shared" si="82"/>
        <v>0.17</v>
      </c>
      <c r="BQ120" s="228">
        <f t="shared" si="78"/>
        <v>1</v>
      </c>
      <c r="BR120" s="232"/>
      <c r="BS120" s="200"/>
      <c r="BT120" s="112" t="s">
        <v>814</v>
      </c>
      <c r="BU120" s="112"/>
      <c r="BV120" s="112"/>
      <c r="BW120" s="127">
        <f t="shared" si="79"/>
        <v>0</v>
      </c>
      <c r="BX120" s="125" t="str">
        <f t="shared" si="80"/>
        <v>办结</v>
      </c>
      <c r="BY120" s="159"/>
      <c r="BZ120" s="159" t="s">
        <v>513</v>
      </c>
      <c r="CA120" s="117"/>
      <c r="CB120" s="199" t="s">
        <v>121</v>
      </c>
      <c r="CC120" s="199"/>
      <c r="CD120" s="199"/>
      <c r="CE120" s="199" t="s">
        <v>121</v>
      </c>
      <c r="CF120" s="199"/>
      <c r="CG120" s="199"/>
      <c r="CH120" s="199" t="s">
        <v>121</v>
      </c>
      <c r="CI120" s="199"/>
      <c r="CJ120" s="199"/>
      <c r="CK120" s="199"/>
      <c r="CL120" s="199" t="s">
        <v>121</v>
      </c>
      <c r="CM120" s="199"/>
      <c r="CN120" s="199"/>
      <c r="CO120" s="199"/>
      <c r="CP120" s="95" t="s">
        <v>125</v>
      </c>
      <c r="CQ120" s="95"/>
      <c r="CR120" s="95"/>
      <c r="CS120" s="95" t="s">
        <v>125</v>
      </c>
      <c r="CT120" s="95"/>
      <c r="CU120" s="95"/>
      <c r="CV120" s="95" t="s">
        <v>125</v>
      </c>
      <c r="CW120" s="95" t="s">
        <v>125</v>
      </c>
      <c r="CX120" s="125" t="s">
        <v>815</v>
      </c>
      <c r="CY120" s="95" t="s">
        <v>125</v>
      </c>
      <c r="CZ120" s="95"/>
      <c r="DA120" s="95"/>
      <c r="DB120" s="199" t="s">
        <v>121</v>
      </c>
      <c r="DC120" s="199"/>
      <c r="DD120" s="199" t="s">
        <v>125</v>
      </c>
      <c r="DE120" s="199"/>
      <c r="DF120" s="95" t="s">
        <v>125</v>
      </c>
      <c r="DG120" s="199"/>
      <c r="DH120" s="139"/>
      <c r="DI120" s="139"/>
      <c r="DJ120" s="139"/>
      <c r="DK120" s="139"/>
      <c r="DL120" s="139"/>
      <c r="DM120" s="148">
        <v>0.17</v>
      </c>
      <c r="DN120" s="148">
        <f t="shared" si="81"/>
        <v>-0.17</v>
      </c>
      <c r="DO120" s="148">
        <v>0.15</v>
      </c>
      <c r="DP120" s="139"/>
      <c r="DQ120" s="139"/>
      <c r="DR120" s="100" t="s">
        <v>809</v>
      </c>
      <c r="DS120" s="101">
        <v>15248469077</v>
      </c>
    </row>
    <row r="121" s="14" customFormat="1" ht="120.95" customHeight="1" spans="1:123">
      <c r="A121" s="90">
        <f>+SUBTOTAL(3,G$6:$G121)</f>
        <v>102</v>
      </c>
      <c r="B121" s="94" t="e">
        <f t="shared" si="74"/>
        <v>#N/A</v>
      </c>
      <c r="C121" s="98"/>
      <c r="D121" s="98"/>
      <c r="E121" s="98"/>
      <c r="F121" s="96"/>
      <c r="G121" s="94" t="s">
        <v>316</v>
      </c>
      <c r="H121" s="94" t="s">
        <v>736</v>
      </c>
      <c r="I121" s="94"/>
      <c r="J121" s="112" t="s">
        <v>816</v>
      </c>
      <c r="K121" s="111" t="s">
        <v>817</v>
      </c>
      <c r="L121" s="90">
        <v>1</v>
      </c>
      <c r="M121" s="94" t="s">
        <v>107</v>
      </c>
      <c r="N121" s="90"/>
      <c r="O121" s="90"/>
      <c r="P121" s="90"/>
      <c r="Q121" s="99"/>
      <c r="R121" s="101"/>
      <c r="S121" s="139"/>
      <c r="T121" s="139"/>
      <c r="U121" s="100" t="s">
        <v>563</v>
      </c>
      <c r="V121" s="100" t="s">
        <v>525</v>
      </c>
      <c r="W121" s="96" t="s">
        <v>525</v>
      </c>
      <c r="X121" s="111" t="s">
        <v>741</v>
      </c>
      <c r="Y121" s="100"/>
      <c r="Z121" s="101"/>
      <c r="AA121" s="100" t="s">
        <v>181</v>
      </c>
      <c r="AB121" s="96" t="s">
        <v>182</v>
      </c>
      <c r="AC121" s="100" t="s">
        <v>183</v>
      </c>
      <c r="AD121" s="100" t="s">
        <v>118</v>
      </c>
      <c r="AE121" s="96"/>
      <c r="AF121" s="129" t="s">
        <v>134</v>
      </c>
      <c r="AG121" s="96"/>
      <c r="AH121" s="96"/>
      <c r="AI121" s="96"/>
      <c r="AJ121" s="148">
        <v>1</v>
      </c>
      <c r="AK121" s="98"/>
      <c r="AL121" s="99"/>
      <c r="AM121" s="148">
        <v>0.5</v>
      </c>
      <c r="AN121" s="148">
        <v>0.5</v>
      </c>
      <c r="AO121" s="98">
        <v>0</v>
      </c>
      <c r="AP121" s="98">
        <f t="shared" si="75"/>
        <v>0</v>
      </c>
      <c r="AQ121" s="98">
        <v>0.5</v>
      </c>
      <c r="AR121" s="125" t="s">
        <v>231</v>
      </c>
      <c r="AS121" s="117">
        <f t="shared" si="76"/>
        <v>0</v>
      </c>
      <c r="AT121" s="149"/>
      <c r="AU121" s="149"/>
      <c r="AV121" s="149"/>
      <c r="AW121" s="99"/>
      <c r="AX121" s="98"/>
      <c r="AY121" s="98"/>
      <c r="AZ121" s="148"/>
      <c r="BA121" s="148"/>
      <c r="BB121" s="148"/>
      <c r="BC121" s="148"/>
      <c r="BD121" s="175"/>
      <c r="BE121" s="197">
        <f t="shared" si="73"/>
        <v>0.5</v>
      </c>
      <c r="BF121" s="198"/>
      <c r="BG121" s="194">
        <f t="shared" si="59"/>
        <v>0.5</v>
      </c>
      <c r="BH121" s="148">
        <v>0.5</v>
      </c>
      <c r="BI121" s="125" t="s">
        <v>137</v>
      </c>
      <c r="BJ121" s="117">
        <f t="shared" si="77"/>
        <v>1</v>
      </c>
      <c r="BK121" s="199" t="s">
        <v>122</v>
      </c>
      <c r="BL121" s="200"/>
      <c r="BM121" s="118" t="s">
        <v>212</v>
      </c>
      <c r="BN121" s="209"/>
      <c r="BO121" s="139"/>
      <c r="BP121" s="149">
        <v>0.2</v>
      </c>
      <c r="BQ121" s="228">
        <f t="shared" si="78"/>
        <v>0.4</v>
      </c>
      <c r="BR121" s="232" t="s">
        <v>818</v>
      </c>
      <c r="BS121" s="232" t="s">
        <v>818</v>
      </c>
      <c r="BT121" s="110" t="s">
        <v>819</v>
      </c>
      <c r="BU121" s="112"/>
      <c r="BV121" s="112"/>
      <c r="BW121" s="127">
        <f t="shared" si="79"/>
        <v>0</v>
      </c>
      <c r="BX121" s="125" t="str">
        <f t="shared" si="80"/>
        <v>办结</v>
      </c>
      <c r="BY121" s="159"/>
      <c r="BZ121" s="159" t="s">
        <v>139</v>
      </c>
      <c r="CA121" s="117"/>
      <c r="CB121" s="208" t="s">
        <v>121</v>
      </c>
      <c r="CC121" s="209"/>
      <c r="CD121" s="209"/>
      <c r="CE121" s="96" t="s">
        <v>125</v>
      </c>
      <c r="CF121" s="99"/>
      <c r="CG121" s="99"/>
      <c r="CH121" s="208" t="s">
        <v>125</v>
      </c>
      <c r="CI121" s="150"/>
      <c r="CJ121" s="209"/>
      <c r="CK121" s="209"/>
      <c r="CL121" s="208" t="s">
        <v>121</v>
      </c>
      <c r="CM121" s="209"/>
      <c r="CN121" s="209"/>
      <c r="CO121" s="209"/>
      <c r="CP121" s="208" t="s">
        <v>125</v>
      </c>
      <c r="CQ121" s="209"/>
      <c r="CR121" s="209"/>
      <c r="CS121" s="159" t="s">
        <v>121</v>
      </c>
      <c r="CT121" s="117"/>
      <c r="CU121" s="117"/>
      <c r="CV121" s="96" t="s">
        <v>125</v>
      </c>
      <c r="CW121" s="96" t="s">
        <v>125</v>
      </c>
      <c r="CX121" s="99"/>
      <c r="CY121" s="159" t="s">
        <v>125</v>
      </c>
      <c r="CZ121" s="117"/>
      <c r="DA121" s="117"/>
      <c r="DB121" s="96" t="s">
        <v>125</v>
      </c>
      <c r="DC121" s="99"/>
      <c r="DD121" s="208" t="s">
        <v>125</v>
      </c>
      <c r="DE121" s="209"/>
      <c r="DF121" s="209"/>
      <c r="DG121" s="209"/>
      <c r="DH121" s="101"/>
      <c r="DI121" s="101"/>
      <c r="DJ121" s="101"/>
      <c r="DK121" s="101"/>
      <c r="DL121" s="101"/>
      <c r="DM121" s="148">
        <v>0.5</v>
      </c>
      <c r="DN121" s="148">
        <f t="shared" si="81"/>
        <v>-0.5</v>
      </c>
      <c r="DO121" s="148">
        <v>0.5</v>
      </c>
      <c r="DP121" s="101"/>
      <c r="DQ121" s="101"/>
      <c r="DR121" s="100" t="s">
        <v>798</v>
      </c>
      <c r="DS121" s="154">
        <v>13514874097</v>
      </c>
    </row>
    <row r="122" s="22" customFormat="1" ht="120" customHeight="1" spans="1:123">
      <c r="A122" s="90">
        <f>+SUBTOTAL(3,G$6:$G122)</f>
        <v>103</v>
      </c>
      <c r="B122" s="94" t="e">
        <f t="shared" si="74"/>
        <v>#N/A</v>
      </c>
      <c r="C122" s="98"/>
      <c r="D122" s="98"/>
      <c r="E122" s="98"/>
      <c r="F122" s="96" t="s">
        <v>103</v>
      </c>
      <c r="G122" s="94" t="s">
        <v>316</v>
      </c>
      <c r="H122" s="94" t="s">
        <v>736</v>
      </c>
      <c r="I122" s="94"/>
      <c r="J122" s="124" t="s">
        <v>820</v>
      </c>
      <c r="K122" s="234" t="s">
        <v>821</v>
      </c>
      <c r="L122" s="90">
        <v>1</v>
      </c>
      <c r="M122" s="94" t="s">
        <v>107</v>
      </c>
      <c r="N122" s="90"/>
      <c r="O122" s="90"/>
      <c r="P122" s="90"/>
      <c r="Q122" s="96"/>
      <c r="R122" s="101"/>
      <c r="S122" s="122" t="s">
        <v>822</v>
      </c>
      <c r="T122" s="122"/>
      <c r="U122" s="111" t="s">
        <v>823</v>
      </c>
      <c r="V122" s="100" t="s">
        <v>525</v>
      </c>
      <c r="W122" s="100" t="s">
        <v>824</v>
      </c>
      <c r="X122" s="111" t="s">
        <v>741</v>
      </c>
      <c r="Y122" s="101"/>
      <c r="Z122" s="101"/>
      <c r="AA122" s="100" t="s">
        <v>181</v>
      </c>
      <c r="AB122" s="96" t="s">
        <v>182</v>
      </c>
      <c r="AC122" s="96" t="s">
        <v>183</v>
      </c>
      <c r="AD122" s="100" t="s">
        <v>118</v>
      </c>
      <c r="AE122" s="96" t="s">
        <v>825</v>
      </c>
      <c r="AF122" s="145" t="s">
        <v>134</v>
      </c>
      <c r="AG122" s="96"/>
      <c r="AH122" s="96"/>
      <c r="AI122" s="96"/>
      <c r="AJ122" s="148">
        <v>1.3</v>
      </c>
      <c r="AK122" s="148"/>
      <c r="AL122" s="149"/>
      <c r="AM122" s="148">
        <v>1.3</v>
      </c>
      <c r="AN122" s="148">
        <v>1.3</v>
      </c>
      <c r="AO122" s="98">
        <v>0.1505</v>
      </c>
      <c r="AP122" s="98">
        <f t="shared" si="75"/>
        <v>0.00970000000000008</v>
      </c>
      <c r="AQ122" s="98"/>
      <c r="AR122" s="125" t="s">
        <v>121</v>
      </c>
      <c r="AS122" s="117">
        <f t="shared" si="76"/>
        <v>1</v>
      </c>
      <c r="AT122" s="117"/>
      <c r="AU122" s="154">
        <v>202305</v>
      </c>
      <c r="AV122" s="284" t="s">
        <v>826</v>
      </c>
      <c r="AW122" s="99"/>
      <c r="AX122" s="98"/>
      <c r="AY122" s="98"/>
      <c r="AZ122" s="98">
        <v>0.4399</v>
      </c>
      <c r="BA122" s="98">
        <v>0.8751</v>
      </c>
      <c r="BB122" s="98">
        <v>1.1495</v>
      </c>
      <c r="BC122" s="98">
        <v>1.2403</v>
      </c>
      <c r="BD122" s="172">
        <v>1.2636</v>
      </c>
      <c r="BE122" s="197">
        <v>0.05</v>
      </c>
      <c r="BF122" s="201">
        <v>0.05</v>
      </c>
      <c r="BG122" s="194">
        <f t="shared" si="59"/>
        <v>0</v>
      </c>
      <c r="BH122" s="98"/>
      <c r="BI122" s="125" t="s">
        <v>137</v>
      </c>
      <c r="BJ122" s="117">
        <f t="shared" si="77"/>
        <v>1</v>
      </c>
      <c r="BK122" s="199" t="s">
        <v>122</v>
      </c>
      <c r="BL122" s="206"/>
      <c r="BM122" s="118" t="s">
        <v>212</v>
      </c>
      <c r="BN122" s="117"/>
      <c r="BO122" s="209"/>
      <c r="BP122" s="149">
        <f t="shared" ref="BP122:BP126" si="83">+BC122+BE122</f>
        <v>1.2903</v>
      </c>
      <c r="BQ122" s="228">
        <f t="shared" si="78"/>
        <v>0.992538461538461</v>
      </c>
      <c r="BR122" s="232"/>
      <c r="BS122" s="205"/>
      <c r="BT122" s="112" t="s">
        <v>827</v>
      </c>
      <c r="BU122" s="112"/>
      <c r="BV122" s="112"/>
      <c r="BW122" s="127">
        <f t="shared" si="79"/>
        <v>0</v>
      </c>
      <c r="BX122" s="125" t="str">
        <f t="shared" si="80"/>
        <v>办结</v>
      </c>
      <c r="BY122" s="159"/>
      <c r="BZ122" s="117"/>
      <c r="CA122" s="117"/>
      <c r="CB122" s="199" t="s">
        <v>121</v>
      </c>
      <c r="CC122" s="199"/>
      <c r="CD122" s="199"/>
      <c r="CE122" s="199" t="s">
        <v>125</v>
      </c>
      <c r="CF122" s="199"/>
      <c r="CG122" s="199"/>
      <c r="CH122" s="199" t="s">
        <v>125</v>
      </c>
      <c r="CI122" s="199"/>
      <c r="CJ122" s="199"/>
      <c r="CK122" s="199"/>
      <c r="CL122" s="199" t="s">
        <v>125</v>
      </c>
      <c r="CM122" s="199"/>
      <c r="CN122" s="199"/>
      <c r="CO122" s="199"/>
      <c r="CP122" s="199" t="s">
        <v>125</v>
      </c>
      <c r="CQ122" s="199"/>
      <c r="CR122" s="199"/>
      <c r="CS122" s="199" t="s">
        <v>125</v>
      </c>
      <c r="CT122" s="199"/>
      <c r="CU122" s="199"/>
      <c r="CV122" s="199" t="s">
        <v>125</v>
      </c>
      <c r="CW122" s="199" t="s">
        <v>125</v>
      </c>
      <c r="CX122" s="199"/>
      <c r="CY122" s="199" t="s">
        <v>125</v>
      </c>
      <c r="CZ122" s="199"/>
      <c r="DA122" s="199"/>
      <c r="DB122" s="199" t="s">
        <v>125</v>
      </c>
      <c r="DC122" s="199"/>
      <c r="DD122" s="199" t="s">
        <v>125</v>
      </c>
      <c r="DE122" s="199"/>
      <c r="DF122" s="199"/>
      <c r="DG122" s="199"/>
      <c r="DH122" s="209"/>
      <c r="DI122" s="139"/>
      <c r="DJ122" s="139"/>
      <c r="DK122" s="139"/>
      <c r="DL122" s="139"/>
      <c r="DM122" s="148">
        <v>1.3</v>
      </c>
      <c r="DN122" s="148">
        <f t="shared" si="81"/>
        <v>-1.3</v>
      </c>
      <c r="DO122" s="148">
        <v>1.3</v>
      </c>
      <c r="DP122" s="139"/>
      <c r="DQ122" s="139"/>
      <c r="DR122" s="113"/>
      <c r="DS122" s="99"/>
    </row>
    <row r="123" s="22" customFormat="1" ht="137.1" customHeight="1" spans="1:123">
      <c r="A123" s="90">
        <f>+SUBTOTAL(3,G$6:$G123)</f>
        <v>104</v>
      </c>
      <c r="B123" s="94" t="str">
        <f t="shared" si="74"/>
        <v>手续已办结已开工</v>
      </c>
      <c r="C123" s="98" t="s">
        <v>828</v>
      </c>
      <c r="D123" s="98" t="s">
        <v>829</v>
      </c>
      <c r="E123" s="98">
        <v>38</v>
      </c>
      <c r="F123" s="96" t="s">
        <v>103</v>
      </c>
      <c r="G123" s="94" t="s">
        <v>316</v>
      </c>
      <c r="H123" s="94" t="s">
        <v>736</v>
      </c>
      <c r="I123" s="94"/>
      <c r="J123" s="112" t="s">
        <v>830</v>
      </c>
      <c r="K123" s="111" t="s">
        <v>831</v>
      </c>
      <c r="L123" s="90">
        <v>1</v>
      </c>
      <c r="M123" s="94" t="s">
        <v>107</v>
      </c>
      <c r="N123" s="90"/>
      <c r="O123" s="90"/>
      <c r="P123" s="94" t="s">
        <v>162</v>
      </c>
      <c r="Q123" s="96" t="s">
        <v>121</v>
      </c>
      <c r="R123" s="101"/>
      <c r="S123" s="101" t="s">
        <v>832</v>
      </c>
      <c r="T123" s="101"/>
      <c r="U123" s="100" t="s">
        <v>833</v>
      </c>
      <c r="V123" s="100" t="s">
        <v>525</v>
      </c>
      <c r="W123" s="96" t="s">
        <v>525</v>
      </c>
      <c r="X123" s="111" t="s">
        <v>741</v>
      </c>
      <c r="Y123" s="101"/>
      <c r="Z123" s="101"/>
      <c r="AA123" s="100" t="s">
        <v>181</v>
      </c>
      <c r="AB123" s="96" t="s">
        <v>182</v>
      </c>
      <c r="AC123" s="96" t="s">
        <v>804</v>
      </c>
      <c r="AD123" s="100" t="s">
        <v>118</v>
      </c>
      <c r="AE123" s="96"/>
      <c r="AF123" s="129" t="s">
        <v>134</v>
      </c>
      <c r="AG123" s="96" t="s">
        <v>53</v>
      </c>
      <c r="AH123" s="96" t="s">
        <v>120</v>
      </c>
      <c r="AI123" s="96">
        <v>1</v>
      </c>
      <c r="AJ123" s="148">
        <v>3</v>
      </c>
      <c r="AK123" s="148">
        <v>0</v>
      </c>
      <c r="AL123" s="149">
        <v>0</v>
      </c>
      <c r="AM123" s="148">
        <v>0.8</v>
      </c>
      <c r="AN123" s="148">
        <v>0.8</v>
      </c>
      <c r="AO123" s="98">
        <v>0.2</v>
      </c>
      <c r="AP123" s="98">
        <f t="shared" si="75"/>
        <v>0.1387</v>
      </c>
      <c r="AQ123" s="98">
        <v>0.04</v>
      </c>
      <c r="AR123" s="125" t="s">
        <v>121</v>
      </c>
      <c r="AS123" s="117">
        <f t="shared" si="76"/>
        <v>1</v>
      </c>
      <c r="AT123" s="149"/>
      <c r="AU123" s="117">
        <v>202304</v>
      </c>
      <c r="AV123" s="99" t="s">
        <v>834</v>
      </c>
      <c r="AW123" s="99"/>
      <c r="AX123" s="98">
        <v>0</v>
      </c>
      <c r="AY123" s="98">
        <v>0.2425</v>
      </c>
      <c r="AZ123" s="98">
        <v>0.4315</v>
      </c>
      <c r="BA123" s="98">
        <v>0.4315</v>
      </c>
      <c r="BB123" s="98">
        <v>0.5204</v>
      </c>
      <c r="BC123" s="98">
        <v>0.6313</v>
      </c>
      <c r="BD123" s="172">
        <v>0.6599</v>
      </c>
      <c r="BE123" s="197">
        <v>0.03</v>
      </c>
      <c r="BF123" s="201">
        <v>0.03</v>
      </c>
      <c r="BG123" s="194">
        <f t="shared" si="59"/>
        <v>0</v>
      </c>
      <c r="BH123" s="98">
        <v>0.04</v>
      </c>
      <c r="BI123" s="125" t="s">
        <v>121</v>
      </c>
      <c r="BJ123" s="117">
        <f t="shared" si="77"/>
        <v>1</v>
      </c>
      <c r="BK123" s="199" t="s">
        <v>122</v>
      </c>
      <c r="BL123" s="205" t="s">
        <v>835</v>
      </c>
      <c r="BM123" s="118" t="s">
        <v>386</v>
      </c>
      <c r="BN123" s="117">
        <v>1</v>
      </c>
      <c r="BO123" s="209"/>
      <c r="BP123" s="149">
        <v>1</v>
      </c>
      <c r="BQ123" s="228">
        <f t="shared" si="78"/>
        <v>1.25</v>
      </c>
      <c r="BR123" s="232"/>
      <c r="BS123" s="200"/>
      <c r="BT123" s="112" t="s">
        <v>836</v>
      </c>
      <c r="BU123" s="112"/>
      <c r="BV123" s="112"/>
      <c r="BW123" s="127">
        <f t="shared" si="79"/>
        <v>0</v>
      </c>
      <c r="BX123" s="125" t="str">
        <f t="shared" si="80"/>
        <v>办结</v>
      </c>
      <c r="BY123" s="234"/>
      <c r="BZ123" s="96" t="s">
        <v>139</v>
      </c>
      <c r="CA123" s="99"/>
      <c r="CB123" s="199" t="s">
        <v>121</v>
      </c>
      <c r="CC123" s="199"/>
      <c r="CD123" s="199"/>
      <c r="CE123" s="95" t="s">
        <v>125</v>
      </c>
      <c r="CF123" s="95"/>
      <c r="CG123" s="199"/>
      <c r="CH123" s="199" t="s">
        <v>121</v>
      </c>
      <c r="CI123" s="199" t="s">
        <v>837</v>
      </c>
      <c r="CJ123" s="199" t="s">
        <v>838</v>
      </c>
      <c r="CK123" s="199" t="s">
        <v>837</v>
      </c>
      <c r="CL123" s="199" t="s">
        <v>121</v>
      </c>
      <c r="CM123" s="199"/>
      <c r="CN123" s="199"/>
      <c r="CO123" s="199" t="s">
        <v>839</v>
      </c>
      <c r="CP123" s="199" t="s">
        <v>125</v>
      </c>
      <c r="CQ123" s="199"/>
      <c r="CR123" s="199"/>
      <c r="CS123" s="199" t="s">
        <v>121</v>
      </c>
      <c r="CT123" s="199"/>
      <c r="CU123" s="199"/>
      <c r="CV123" s="199" t="s">
        <v>125</v>
      </c>
      <c r="CW123" s="199" t="s">
        <v>125</v>
      </c>
      <c r="CX123" s="95"/>
      <c r="CY123" s="199" t="s">
        <v>121</v>
      </c>
      <c r="CZ123" s="199"/>
      <c r="DA123" s="199"/>
      <c r="DB123" s="199" t="s">
        <v>121</v>
      </c>
      <c r="DC123" s="95"/>
      <c r="DD123" s="199" t="s">
        <v>125</v>
      </c>
      <c r="DE123" s="199"/>
      <c r="DF123" s="199" t="s">
        <v>231</v>
      </c>
      <c r="DG123" s="304" t="s">
        <v>808</v>
      </c>
      <c r="DH123" s="101">
        <v>160</v>
      </c>
      <c r="DI123" s="101"/>
      <c r="DJ123" s="101"/>
      <c r="DK123" s="101"/>
      <c r="DL123" s="101"/>
      <c r="DM123" s="148">
        <v>0.8</v>
      </c>
      <c r="DN123" s="148">
        <f t="shared" si="81"/>
        <v>-0.8</v>
      </c>
      <c r="DO123" s="148">
        <v>0.8</v>
      </c>
      <c r="DP123" s="101"/>
      <c r="DQ123" s="101"/>
      <c r="DR123" s="96" t="s">
        <v>840</v>
      </c>
      <c r="DS123" s="117">
        <v>15149782828</v>
      </c>
    </row>
    <row r="124" s="22" customFormat="1" ht="113.1" customHeight="1" spans="1:123">
      <c r="A124" s="90">
        <f>+SUBTOTAL(3,G$6:$G124)</f>
        <v>105</v>
      </c>
      <c r="B124" s="94" t="str">
        <f t="shared" si="74"/>
        <v>手续未办结已开工</v>
      </c>
      <c r="C124" s="99" t="s">
        <v>828</v>
      </c>
      <c r="D124" s="99" t="s">
        <v>841</v>
      </c>
      <c r="E124" s="99">
        <v>37</v>
      </c>
      <c r="F124" s="96"/>
      <c r="G124" s="94" t="s">
        <v>316</v>
      </c>
      <c r="H124" s="94" t="s">
        <v>736</v>
      </c>
      <c r="I124" s="94"/>
      <c r="J124" s="112" t="s">
        <v>842</v>
      </c>
      <c r="K124" s="111" t="s">
        <v>843</v>
      </c>
      <c r="L124" s="90">
        <v>1</v>
      </c>
      <c r="M124" s="94" t="s">
        <v>227</v>
      </c>
      <c r="N124" s="90"/>
      <c r="O124" s="90"/>
      <c r="P124" s="94" t="s">
        <v>162</v>
      </c>
      <c r="Q124" s="96" t="s">
        <v>121</v>
      </c>
      <c r="R124" s="100" t="s">
        <v>844</v>
      </c>
      <c r="S124" s="101" t="s">
        <v>845</v>
      </c>
      <c r="T124" s="101"/>
      <c r="U124" s="100" t="s">
        <v>846</v>
      </c>
      <c r="V124" s="100" t="s">
        <v>525</v>
      </c>
      <c r="W124" s="96" t="s">
        <v>525</v>
      </c>
      <c r="X124" s="111" t="s">
        <v>741</v>
      </c>
      <c r="Y124" s="101"/>
      <c r="Z124" s="101"/>
      <c r="AA124" s="100" t="s">
        <v>181</v>
      </c>
      <c r="AB124" s="96" t="s">
        <v>182</v>
      </c>
      <c r="AC124" s="96" t="s">
        <v>183</v>
      </c>
      <c r="AD124" s="100" t="s">
        <v>118</v>
      </c>
      <c r="AE124" s="96" t="s">
        <v>51</v>
      </c>
      <c r="AF124" s="129" t="s">
        <v>134</v>
      </c>
      <c r="AG124" s="96" t="s">
        <v>53</v>
      </c>
      <c r="AH124" s="96"/>
      <c r="AI124" s="96"/>
      <c r="AJ124" s="148">
        <v>15</v>
      </c>
      <c r="AK124" s="98">
        <v>0</v>
      </c>
      <c r="AL124" s="99">
        <v>0</v>
      </c>
      <c r="AM124" s="148"/>
      <c r="AN124" s="148"/>
      <c r="AO124" s="98">
        <v>0</v>
      </c>
      <c r="AP124" s="98">
        <f t="shared" si="75"/>
        <v>0</v>
      </c>
      <c r="AQ124" s="98"/>
      <c r="AR124" s="125" t="s">
        <v>231</v>
      </c>
      <c r="AS124" s="117">
        <f t="shared" si="76"/>
        <v>0</v>
      </c>
      <c r="AT124" s="149"/>
      <c r="AU124" s="149"/>
      <c r="AV124" s="149"/>
      <c r="AW124" s="99"/>
      <c r="AX124" s="98"/>
      <c r="AY124" s="98"/>
      <c r="AZ124" s="148"/>
      <c r="BA124" s="148"/>
      <c r="BB124" s="148"/>
      <c r="BC124" s="148"/>
      <c r="BD124" s="175"/>
      <c r="BE124" s="197">
        <f t="shared" ref="BE124:BE127" si="84">BH124-(BD124-BC124)</f>
        <v>0</v>
      </c>
      <c r="BF124" s="198"/>
      <c r="BG124" s="194">
        <f t="shared" si="59"/>
        <v>0</v>
      </c>
      <c r="BH124" s="148"/>
      <c r="BI124" s="125" t="s">
        <v>121</v>
      </c>
      <c r="BJ124" s="117">
        <f t="shared" si="77"/>
        <v>1</v>
      </c>
      <c r="BK124" s="199" t="s">
        <v>122</v>
      </c>
      <c r="BL124" s="200"/>
      <c r="BM124" s="200"/>
      <c r="BN124" s="209"/>
      <c r="BO124" s="235"/>
      <c r="BP124" s="149">
        <v>0.2</v>
      </c>
      <c r="BQ124" s="228" t="e">
        <f t="shared" si="78"/>
        <v>#DIV/0!</v>
      </c>
      <c r="BR124" s="232"/>
      <c r="BS124" s="232"/>
      <c r="BT124" s="112" t="s">
        <v>847</v>
      </c>
      <c r="BU124" s="112" t="s">
        <v>848</v>
      </c>
      <c r="BV124" s="112"/>
      <c r="BW124" s="127">
        <f t="shared" si="79"/>
        <v>1</v>
      </c>
      <c r="BX124" s="125" t="str">
        <f t="shared" si="80"/>
        <v>未办结</v>
      </c>
      <c r="BY124" s="124" t="s">
        <v>9</v>
      </c>
      <c r="BZ124" s="96" t="s">
        <v>139</v>
      </c>
      <c r="CA124" s="99"/>
      <c r="CB124" s="199" t="s">
        <v>121</v>
      </c>
      <c r="CC124" s="199"/>
      <c r="CD124" s="199"/>
      <c r="CE124" s="95" t="s">
        <v>125</v>
      </c>
      <c r="CF124" s="95"/>
      <c r="CG124" s="199"/>
      <c r="CH124" s="199" t="s">
        <v>231</v>
      </c>
      <c r="CI124" s="199" t="s">
        <v>134</v>
      </c>
      <c r="CJ124" s="199" t="s">
        <v>849</v>
      </c>
      <c r="CK124" s="199" t="s">
        <v>837</v>
      </c>
      <c r="CL124" s="199" t="s">
        <v>121</v>
      </c>
      <c r="CM124" s="199"/>
      <c r="CN124" s="95"/>
      <c r="CO124" s="199" t="s">
        <v>233</v>
      </c>
      <c r="CP124" s="199" t="s">
        <v>121</v>
      </c>
      <c r="CQ124" s="199"/>
      <c r="CR124" s="199"/>
      <c r="CS124" s="199" t="s">
        <v>121</v>
      </c>
      <c r="CT124" s="199"/>
      <c r="CU124" s="199"/>
      <c r="CV124" s="199" t="s">
        <v>125</v>
      </c>
      <c r="CW124" s="199" t="s">
        <v>125</v>
      </c>
      <c r="CX124" s="95"/>
      <c r="CY124" s="199" t="s">
        <v>125</v>
      </c>
      <c r="CZ124" s="199"/>
      <c r="DA124" s="199"/>
      <c r="DB124" s="199" t="s">
        <v>125</v>
      </c>
      <c r="DC124" s="95"/>
      <c r="DD124" s="199" t="s">
        <v>125</v>
      </c>
      <c r="DE124" s="199"/>
      <c r="DF124" s="199" t="s">
        <v>231</v>
      </c>
      <c r="DG124" s="199" t="s">
        <v>850</v>
      </c>
      <c r="DH124" s="101">
        <v>100</v>
      </c>
      <c r="DI124" s="101"/>
      <c r="DJ124" s="101"/>
      <c r="DK124" s="101"/>
      <c r="DL124" s="101"/>
      <c r="DM124" s="148">
        <v>0.6</v>
      </c>
      <c r="DN124" s="148">
        <f t="shared" si="81"/>
        <v>-0.6</v>
      </c>
      <c r="DO124" s="148">
        <v>0.6</v>
      </c>
      <c r="DP124" s="101"/>
      <c r="DQ124" s="101"/>
      <c r="DR124" s="96" t="s">
        <v>840</v>
      </c>
      <c r="DS124" s="117">
        <v>15149782828</v>
      </c>
    </row>
    <row r="125" s="11" customFormat="1" ht="128.1" customHeight="1" spans="1:124">
      <c r="A125" s="90">
        <f>+SUBTOTAL(3,G$6:$G125)</f>
        <v>106</v>
      </c>
      <c r="B125" s="94" t="s">
        <v>252</v>
      </c>
      <c r="C125" s="98"/>
      <c r="D125" s="98"/>
      <c r="E125" s="98"/>
      <c r="F125" s="96"/>
      <c r="G125" s="94" t="s">
        <v>316</v>
      </c>
      <c r="H125" s="100" t="s">
        <v>736</v>
      </c>
      <c r="I125" s="100"/>
      <c r="J125" s="124" t="s">
        <v>851</v>
      </c>
      <c r="K125" s="234" t="s">
        <v>852</v>
      </c>
      <c r="L125" s="101">
        <v>1</v>
      </c>
      <c r="M125" s="94" t="s">
        <v>162</v>
      </c>
      <c r="N125" s="101"/>
      <c r="O125" s="101"/>
      <c r="P125" s="101"/>
      <c r="Q125" s="96" t="s">
        <v>121</v>
      </c>
      <c r="R125" s="101"/>
      <c r="S125" s="122" t="s">
        <v>853</v>
      </c>
      <c r="T125" s="122"/>
      <c r="U125" s="111" t="s">
        <v>854</v>
      </c>
      <c r="V125" s="100" t="s">
        <v>855</v>
      </c>
      <c r="W125" s="100" t="s">
        <v>525</v>
      </c>
      <c r="X125" s="111" t="s">
        <v>741</v>
      </c>
      <c r="Y125" s="139"/>
      <c r="Z125" s="139"/>
      <c r="AA125" s="100" t="s">
        <v>181</v>
      </c>
      <c r="AB125" s="96" t="s">
        <v>182</v>
      </c>
      <c r="AC125" s="96" t="s">
        <v>183</v>
      </c>
      <c r="AD125" s="100" t="s">
        <v>118</v>
      </c>
      <c r="AE125" s="96" t="s">
        <v>51</v>
      </c>
      <c r="AF125" s="145" t="s">
        <v>134</v>
      </c>
      <c r="AG125" s="96">
        <v>2</v>
      </c>
      <c r="AH125" s="96" t="s">
        <v>120</v>
      </c>
      <c r="AI125" s="96"/>
      <c r="AJ125" s="149">
        <v>1.5</v>
      </c>
      <c r="AK125" s="149">
        <v>0</v>
      </c>
      <c r="AL125" s="149">
        <v>0</v>
      </c>
      <c r="AM125" s="148">
        <v>0.6</v>
      </c>
      <c r="AN125" s="148">
        <v>0.6</v>
      </c>
      <c r="AO125" s="98">
        <v>0</v>
      </c>
      <c r="AP125" s="98">
        <f t="shared" si="75"/>
        <v>0.6</v>
      </c>
      <c r="AQ125" s="98"/>
      <c r="AR125" s="159" t="s">
        <v>231</v>
      </c>
      <c r="AS125" s="117">
        <f t="shared" si="76"/>
        <v>0</v>
      </c>
      <c r="AT125" s="117"/>
      <c r="AU125" s="117"/>
      <c r="AV125" s="117"/>
      <c r="AW125" s="99"/>
      <c r="AX125" s="99"/>
      <c r="AY125" s="99"/>
      <c r="AZ125" s="99"/>
      <c r="BA125" s="99"/>
      <c r="BB125" s="99"/>
      <c r="BC125" s="99"/>
      <c r="BD125" s="176"/>
      <c r="BE125" s="197">
        <f t="shared" si="84"/>
        <v>0</v>
      </c>
      <c r="BF125" s="203"/>
      <c r="BG125" s="194">
        <f t="shared" si="59"/>
        <v>0</v>
      </c>
      <c r="BH125" s="99"/>
      <c r="BI125" s="159" t="s">
        <v>231</v>
      </c>
      <c r="BJ125" s="117">
        <f t="shared" si="77"/>
        <v>0</v>
      </c>
      <c r="BK125" s="202">
        <v>45041</v>
      </c>
      <c r="BL125" s="206"/>
      <c r="BM125" s="206"/>
      <c r="BN125" s="117"/>
      <c r="BO125" s="209"/>
      <c r="BP125" s="149">
        <f t="shared" si="83"/>
        <v>0</v>
      </c>
      <c r="BQ125" s="228">
        <f t="shared" si="78"/>
        <v>0</v>
      </c>
      <c r="BR125" s="232"/>
      <c r="BS125" s="205" t="s">
        <v>856</v>
      </c>
      <c r="BT125" s="118" t="s">
        <v>857</v>
      </c>
      <c r="BU125" s="118"/>
      <c r="BV125" s="118"/>
      <c r="BW125" s="127">
        <f t="shared" si="79"/>
        <v>9</v>
      </c>
      <c r="BX125" s="127"/>
      <c r="BY125" s="159" t="s">
        <v>858</v>
      </c>
      <c r="BZ125" s="117"/>
      <c r="CA125" s="117"/>
      <c r="CB125" s="199" t="s">
        <v>121</v>
      </c>
      <c r="CC125" s="199"/>
      <c r="CD125" s="199"/>
      <c r="CE125" s="199" t="s">
        <v>231</v>
      </c>
      <c r="CF125" s="199"/>
      <c r="CG125" s="199"/>
      <c r="CH125" s="199" t="s">
        <v>231</v>
      </c>
      <c r="CI125" s="199"/>
      <c r="CJ125" s="199"/>
      <c r="CK125" s="199"/>
      <c r="CL125" s="199" t="s">
        <v>231</v>
      </c>
      <c r="CM125" s="199"/>
      <c r="CN125" s="199"/>
      <c r="CO125" s="199"/>
      <c r="CP125" s="199" t="s">
        <v>231</v>
      </c>
      <c r="CQ125" s="199"/>
      <c r="CR125" s="199"/>
      <c r="CS125" s="199" t="s">
        <v>231</v>
      </c>
      <c r="CT125" s="199"/>
      <c r="CU125" s="199"/>
      <c r="CV125" s="199" t="s">
        <v>231</v>
      </c>
      <c r="CW125" s="199" t="s">
        <v>231</v>
      </c>
      <c r="CX125" s="199"/>
      <c r="CY125" s="199" t="s">
        <v>231</v>
      </c>
      <c r="CZ125" s="199"/>
      <c r="DA125" s="199"/>
      <c r="DB125" s="199" t="s">
        <v>231</v>
      </c>
      <c r="DC125" s="199"/>
      <c r="DD125" s="95" t="s">
        <v>125</v>
      </c>
      <c r="DE125" s="95"/>
      <c r="DF125" s="95"/>
      <c r="DG125" s="95"/>
      <c r="DH125" s="209"/>
      <c r="DI125" s="139"/>
      <c r="DJ125" s="139"/>
      <c r="DK125" s="139"/>
      <c r="DL125" s="139"/>
      <c r="DM125" s="148">
        <v>0.6</v>
      </c>
      <c r="DN125" s="148"/>
      <c r="DO125" s="148">
        <v>0.6</v>
      </c>
      <c r="DP125" s="139"/>
      <c r="DQ125" s="139"/>
      <c r="DR125" s="113" t="s">
        <v>859</v>
      </c>
      <c r="DS125" s="99">
        <v>15371026916</v>
      </c>
      <c r="DT125" s="21"/>
    </row>
    <row r="126" s="14" customFormat="1" ht="101.1" customHeight="1" spans="1:123">
      <c r="A126" s="90">
        <f>+SUBTOTAL(3,G$6:$G126)</f>
        <v>107</v>
      </c>
      <c r="B126" s="94" t="str">
        <f t="shared" ref="B126:B129" si="85">_xlfn.IFS(AND(BI126="否",BX126="办结"),"手续已办结未开工",AND(BI126="是",BX126="未办结"),"手续未办结已开工",AND(BI126="否",BX126="未办结"),"手续未办结未开工",AND(BI126="是",BX126="办结"),"手续已办结已开工")</f>
        <v>手续已办结已开工</v>
      </c>
      <c r="C126" s="98" t="s">
        <v>860</v>
      </c>
      <c r="D126" s="98" t="s">
        <v>861</v>
      </c>
      <c r="E126" s="98">
        <v>77</v>
      </c>
      <c r="F126" s="96"/>
      <c r="G126" s="94" t="s">
        <v>316</v>
      </c>
      <c r="H126" s="94" t="s">
        <v>736</v>
      </c>
      <c r="I126" s="94"/>
      <c r="J126" s="124" t="s">
        <v>862</v>
      </c>
      <c r="K126" s="234" t="s">
        <v>863</v>
      </c>
      <c r="L126" s="90">
        <v>1</v>
      </c>
      <c r="M126" s="94" t="s">
        <v>107</v>
      </c>
      <c r="N126" s="90"/>
      <c r="O126" s="90"/>
      <c r="P126" s="94" t="s">
        <v>162</v>
      </c>
      <c r="Q126" s="96" t="s">
        <v>121</v>
      </c>
      <c r="R126" s="101"/>
      <c r="S126" s="122" t="s">
        <v>864</v>
      </c>
      <c r="T126" s="122"/>
      <c r="U126" s="111" t="s">
        <v>865</v>
      </c>
      <c r="V126" s="100" t="s">
        <v>525</v>
      </c>
      <c r="W126" s="100" t="s">
        <v>525</v>
      </c>
      <c r="X126" s="111" t="s">
        <v>741</v>
      </c>
      <c r="Y126" s="139"/>
      <c r="Z126" s="139"/>
      <c r="AA126" s="100" t="s">
        <v>181</v>
      </c>
      <c r="AB126" s="96" t="s">
        <v>182</v>
      </c>
      <c r="AC126" s="96" t="s">
        <v>183</v>
      </c>
      <c r="AD126" s="136" t="s">
        <v>133</v>
      </c>
      <c r="AE126" s="96" t="s">
        <v>51</v>
      </c>
      <c r="AF126" s="145" t="s">
        <v>134</v>
      </c>
      <c r="AG126" s="96" t="s">
        <v>53</v>
      </c>
      <c r="AH126" s="96" t="s">
        <v>168</v>
      </c>
      <c r="AI126" s="96">
        <v>1</v>
      </c>
      <c r="AJ126" s="148">
        <v>0.6</v>
      </c>
      <c r="AK126" s="148">
        <v>0</v>
      </c>
      <c r="AL126" s="149">
        <v>0</v>
      </c>
      <c r="AM126" s="148">
        <v>0.55</v>
      </c>
      <c r="AN126" s="148">
        <v>0.3</v>
      </c>
      <c r="AO126" s="98">
        <v>0</v>
      </c>
      <c r="AP126" s="98">
        <f t="shared" si="75"/>
        <v>0.00790000000000002</v>
      </c>
      <c r="AQ126" s="98">
        <f>AJ126-BC126-BE126</f>
        <v>0.0579</v>
      </c>
      <c r="AR126" s="125" t="s">
        <v>121</v>
      </c>
      <c r="AS126" s="117">
        <f t="shared" si="76"/>
        <v>1</v>
      </c>
      <c r="AT126" s="149"/>
      <c r="AU126" s="149">
        <v>202308</v>
      </c>
      <c r="AV126" s="149" t="s">
        <v>866</v>
      </c>
      <c r="AW126" s="99"/>
      <c r="AX126" s="98"/>
      <c r="AY126" s="98"/>
      <c r="AZ126" s="148"/>
      <c r="BA126" s="148"/>
      <c r="BB126" s="148"/>
      <c r="BC126" s="98">
        <v>0.2058</v>
      </c>
      <c r="BD126" s="172">
        <v>0.2137</v>
      </c>
      <c r="BE126" s="197">
        <f t="shared" si="84"/>
        <v>0.3363</v>
      </c>
      <c r="BF126" s="198">
        <v>0.05</v>
      </c>
      <c r="BG126" s="194">
        <f t="shared" si="59"/>
        <v>0.2863</v>
      </c>
      <c r="BH126" s="148">
        <v>0.3442</v>
      </c>
      <c r="BI126" s="125" t="s">
        <v>121</v>
      </c>
      <c r="BJ126" s="117">
        <f t="shared" si="77"/>
        <v>1</v>
      </c>
      <c r="BK126" s="202">
        <v>45066</v>
      </c>
      <c r="BL126" s="200"/>
      <c r="BM126" s="205" t="s">
        <v>212</v>
      </c>
      <c r="BN126" s="117">
        <v>1</v>
      </c>
      <c r="BO126" s="235">
        <v>45261</v>
      </c>
      <c r="BP126" s="149">
        <f t="shared" si="83"/>
        <v>0.5421</v>
      </c>
      <c r="BQ126" s="228">
        <f t="shared" si="78"/>
        <v>0.985636363636364</v>
      </c>
      <c r="BR126" s="232"/>
      <c r="BS126" s="232"/>
      <c r="BT126" s="112" t="s">
        <v>867</v>
      </c>
      <c r="BU126" s="112" t="s">
        <v>868</v>
      </c>
      <c r="BV126" s="112"/>
      <c r="BW126" s="127">
        <f t="shared" si="79"/>
        <v>0</v>
      </c>
      <c r="BX126" s="125" t="str">
        <f t="shared" ref="BX126:BX131" si="86">+IF(BW126=0,"办结","未办结")</f>
        <v>办结</v>
      </c>
      <c r="BY126" s="124"/>
      <c r="BZ126" s="96" t="s">
        <v>139</v>
      </c>
      <c r="CA126" s="99"/>
      <c r="CB126" s="199" t="s">
        <v>121</v>
      </c>
      <c r="CC126" s="199"/>
      <c r="CD126" s="199"/>
      <c r="CE126" s="199" t="s">
        <v>121</v>
      </c>
      <c r="CF126" s="95"/>
      <c r="CG126" s="199"/>
      <c r="CH126" s="199" t="s">
        <v>121</v>
      </c>
      <c r="CI126" s="199"/>
      <c r="CJ126" s="199"/>
      <c r="CK126" s="199"/>
      <c r="CL126" s="199" t="s">
        <v>121</v>
      </c>
      <c r="CM126" s="199" t="s">
        <v>134</v>
      </c>
      <c r="CN126" s="95" t="s">
        <v>869</v>
      </c>
      <c r="CO126" s="199" t="s">
        <v>839</v>
      </c>
      <c r="CP126" s="199" t="s">
        <v>121</v>
      </c>
      <c r="CQ126" s="199"/>
      <c r="CR126" s="199"/>
      <c r="CS126" s="199" t="s">
        <v>121</v>
      </c>
      <c r="CT126" s="199"/>
      <c r="CU126" s="199"/>
      <c r="CV126" s="199" t="s">
        <v>121</v>
      </c>
      <c r="CW126" s="199" t="s">
        <v>121</v>
      </c>
      <c r="CX126" s="125"/>
      <c r="CY126" s="199" t="s">
        <v>121</v>
      </c>
      <c r="CZ126" s="199" t="s">
        <v>870</v>
      </c>
      <c r="DA126" s="199" t="s">
        <v>871</v>
      </c>
      <c r="DB126" s="199" t="s">
        <v>121</v>
      </c>
      <c r="DC126" s="199"/>
      <c r="DD126" s="199" t="s">
        <v>125</v>
      </c>
      <c r="DE126" s="199"/>
      <c r="DF126" s="199" t="s">
        <v>231</v>
      </c>
      <c r="DG126" s="199" t="s">
        <v>872</v>
      </c>
      <c r="DH126" s="139"/>
      <c r="DI126" s="139"/>
      <c r="DJ126" s="139"/>
      <c r="DK126" s="139"/>
      <c r="DL126" s="139"/>
      <c r="DM126" s="148">
        <v>0.3</v>
      </c>
      <c r="DN126" s="148">
        <f t="shared" ref="DN126:DN133" si="87">+DK126-DM126</f>
        <v>-0.3</v>
      </c>
      <c r="DO126" s="148">
        <v>0.3</v>
      </c>
      <c r="DP126" s="139"/>
      <c r="DQ126" s="139"/>
      <c r="DR126" s="96" t="s">
        <v>873</v>
      </c>
      <c r="DS126" s="99">
        <v>13991394767</v>
      </c>
    </row>
    <row r="127" s="22" customFormat="1" ht="180" customHeight="1" spans="1:123">
      <c r="A127" s="90">
        <f>+SUBTOTAL(3,G$6:$G127)</f>
        <v>108</v>
      </c>
      <c r="B127" s="94" t="str">
        <f t="shared" si="85"/>
        <v>手续已办结已开工</v>
      </c>
      <c r="C127" s="98" t="s">
        <v>874</v>
      </c>
      <c r="D127" s="98" t="s">
        <v>875</v>
      </c>
      <c r="E127" s="98">
        <v>65</v>
      </c>
      <c r="F127" s="96" t="s">
        <v>103</v>
      </c>
      <c r="G127" s="94" t="s">
        <v>316</v>
      </c>
      <c r="H127" s="94" t="s">
        <v>736</v>
      </c>
      <c r="I127" s="94"/>
      <c r="J127" s="124" t="s">
        <v>876</v>
      </c>
      <c r="K127" s="234" t="s">
        <v>877</v>
      </c>
      <c r="L127" s="90">
        <v>1</v>
      </c>
      <c r="M127" s="94" t="s">
        <v>107</v>
      </c>
      <c r="N127" s="94" t="s">
        <v>108</v>
      </c>
      <c r="O127" s="94" t="s">
        <v>109</v>
      </c>
      <c r="P127" s="94" t="s">
        <v>162</v>
      </c>
      <c r="Q127" s="96"/>
      <c r="R127" s="101"/>
      <c r="S127" s="122" t="s">
        <v>878</v>
      </c>
      <c r="T127" s="122"/>
      <c r="U127" s="111" t="s">
        <v>879</v>
      </c>
      <c r="V127" s="100" t="s">
        <v>525</v>
      </c>
      <c r="W127" s="100" t="s">
        <v>525</v>
      </c>
      <c r="X127" s="111" t="s">
        <v>741</v>
      </c>
      <c r="Y127" s="139"/>
      <c r="Z127" s="139"/>
      <c r="AA127" s="100" t="s">
        <v>181</v>
      </c>
      <c r="AB127" s="96" t="s">
        <v>182</v>
      </c>
      <c r="AC127" s="96" t="s">
        <v>183</v>
      </c>
      <c r="AD127" s="136" t="s">
        <v>118</v>
      </c>
      <c r="AE127" s="96" t="s">
        <v>51</v>
      </c>
      <c r="AF127" s="145" t="s">
        <v>134</v>
      </c>
      <c r="AG127" s="96" t="s">
        <v>53</v>
      </c>
      <c r="AH127" s="96" t="s">
        <v>168</v>
      </c>
      <c r="AI127" s="96">
        <v>1</v>
      </c>
      <c r="AJ127" s="148">
        <v>2.35</v>
      </c>
      <c r="AK127" s="148">
        <v>0</v>
      </c>
      <c r="AL127" s="149">
        <v>0</v>
      </c>
      <c r="AM127" s="148">
        <v>0.5</v>
      </c>
      <c r="AN127" s="148">
        <v>1.8</v>
      </c>
      <c r="AO127" s="98">
        <v>0.5</v>
      </c>
      <c r="AP127" s="98">
        <f t="shared" si="75"/>
        <v>0</v>
      </c>
      <c r="AQ127" s="98">
        <v>0.5</v>
      </c>
      <c r="AR127" s="125" t="s">
        <v>231</v>
      </c>
      <c r="AS127" s="117">
        <f t="shared" si="76"/>
        <v>0</v>
      </c>
      <c r="AT127" s="149"/>
      <c r="AU127" s="149"/>
      <c r="AV127" s="149"/>
      <c r="AW127" s="99"/>
      <c r="AX127" s="98"/>
      <c r="AY127" s="98"/>
      <c r="AZ127" s="148"/>
      <c r="BA127" s="148"/>
      <c r="BB127" s="148"/>
      <c r="BC127" s="148"/>
      <c r="BD127" s="175"/>
      <c r="BE127" s="197">
        <f t="shared" si="84"/>
        <v>0.5</v>
      </c>
      <c r="BF127" s="198"/>
      <c r="BG127" s="194">
        <f t="shared" si="59"/>
        <v>0.5</v>
      </c>
      <c r="BH127" s="148">
        <v>0.5</v>
      </c>
      <c r="BI127" s="125" t="s">
        <v>121</v>
      </c>
      <c r="BJ127" s="117">
        <f t="shared" si="77"/>
        <v>1</v>
      </c>
      <c r="BK127" s="202">
        <v>45102</v>
      </c>
      <c r="BL127" s="200"/>
      <c r="BM127" s="200"/>
      <c r="BN127" s="209"/>
      <c r="BO127" s="235" t="s">
        <v>880</v>
      </c>
      <c r="BP127" s="149">
        <v>0.3</v>
      </c>
      <c r="BQ127" s="228">
        <f t="shared" si="78"/>
        <v>0.6</v>
      </c>
      <c r="BR127" s="232" t="s">
        <v>881</v>
      </c>
      <c r="BS127" s="232" t="s">
        <v>881</v>
      </c>
      <c r="BT127" s="112" t="s">
        <v>882</v>
      </c>
      <c r="BU127" s="112" t="s">
        <v>883</v>
      </c>
      <c r="BV127" s="112"/>
      <c r="BW127" s="127">
        <f t="shared" si="79"/>
        <v>0</v>
      </c>
      <c r="BX127" s="125" t="str">
        <f t="shared" si="86"/>
        <v>办结</v>
      </c>
      <c r="BY127" s="297" t="s">
        <v>884</v>
      </c>
      <c r="BZ127" s="96" t="s">
        <v>139</v>
      </c>
      <c r="CA127" s="99"/>
      <c r="CB127" s="199" t="s">
        <v>121</v>
      </c>
      <c r="CC127" s="199"/>
      <c r="CD127" s="199"/>
      <c r="CE127" s="95" t="s">
        <v>121</v>
      </c>
      <c r="CF127" s="95"/>
      <c r="CG127" s="199"/>
      <c r="CH127" s="199" t="s">
        <v>121</v>
      </c>
      <c r="CI127" s="199"/>
      <c r="CJ127" s="199"/>
      <c r="CK127" s="199" t="s">
        <v>837</v>
      </c>
      <c r="CL127" s="199" t="s">
        <v>121</v>
      </c>
      <c r="CM127" s="199" t="s">
        <v>134</v>
      </c>
      <c r="CN127" s="95" t="s">
        <v>885</v>
      </c>
      <c r="CO127" s="199" t="s">
        <v>233</v>
      </c>
      <c r="CP127" s="199" t="s">
        <v>121</v>
      </c>
      <c r="CQ127" s="199" t="s">
        <v>514</v>
      </c>
      <c r="CR127" s="95" t="s">
        <v>870</v>
      </c>
      <c r="CS127" s="199" t="s">
        <v>121</v>
      </c>
      <c r="CT127" s="199" t="s">
        <v>628</v>
      </c>
      <c r="CU127" s="199" t="s">
        <v>515</v>
      </c>
      <c r="CV127" s="199" t="s">
        <v>121</v>
      </c>
      <c r="CW127" s="199" t="s">
        <v>121</v>
      </c>
      <c r="CX127" s="95"/>
      <c r="CY127" s="199" t="s">
        <v>121</v>
      </c>
      <c r="CZ127" s="199"/>
      <c r="DA127" s="199"/>
      <c r="DB127" s="199" t="s">
        <v>121</v>
      </c>
      <c r="DC127" s="95"/>
      <c r="DD127" s="199" t="s">
        <v>125</v>
      </c>
      <c r="DE127" s="199"/>
      <c r="DF127" s="199" t="s">
        <v>231</v>
      </c>
      <c r="DG127" s="199" t="s">
        <v>886</v>
      </c>
      <c r="DH127" s="139"/>
      <c r="DI127" s="139"/>
      <c r="DJ127" s="139"/>
      <c r="DK127" s="139"/>
      <c r="DL127" s="139"/>
      <c r="DM127" s="148">
        <v>1.8</v>
      </c>
      <c r="DN127" s="148">
        <f t="shared" si="87"/>
        <v>-1.8</v>
      </c>
      <c r="DO127" s="148">
        <v>0.6</v>
      </c>
      <c r="DP127" s="139"/>
      <c r="DQ127" s="139"/>
      <c r="DR127" s="96" t="s">
        <v>748</v>
      </c>
      <c r="DS127" s="99">
        <v>15936521575</v>
      </c>
    </row>
    <row r="128" s="14" customFormat="1" ht="92.1" customHeight="1" spans="1:123">
      <c r="A128" s="90">
        <f>+SUBTOTAL(3,G$6:$G128)</f>
        <v>109</v>
      </c>
      <c r="B128" s="94" t="str">
        <f t="shared" si="85"/>
        <v>手续已办结已开工</v>
      </c>
      <c r="C128" s="98" t="s">
        <v>887</v>
      </c>
      <c r="D128" s="98" t="s">
        <v>888</v>
      </c>
      <c r="E128" s="98">
        <v>28</v>
      </c>
      <c r="F128" s="96"/>
      <c r="G128" s="94" t="s">
        <v>316</v>
      </c>
      <c r="H128" s="94" t="s">
        <v>736</v>
      </c>
      <c r="I128" s="94"/>
      <c r="J128" s="124" t="s">
        <v>889</v>
      </c>
      <c r="K128" s="234" t="s">
        <v>890</v>
      </c>
      <c r="L128" s="90">
        <v>1</v>
      </c>
      <c r="M128" s="94" t="s">
        <v>107</v>
      </c>
      <c r="N128" s="90"/>
      <c r="O128" s="90"/>
      <c r="P128" s="94" t="s">
        <v>162</v>
      </c>
      <c r="Q128" s="96"/>
      <c r="R128" s="100" t="s">
        <v>891</v>
      </c>
      <c r="S128" s="234" t="s">
        <v>892</v>
      </c>
      <c r="T128" s="234"/>
      <c r="U128" s="234" t="s">
        <v>893</v>
      </c>
      <c r="V128" s="100" t="s">
        <v>525</v>
      </c>
      <c r="W128" s="96" t="s">
        <v>525</v>
      </c>
      <c r="X128" s="111" t="s">
        <v>741</v>
      </c>
      <c r="Y128" s="121"/>
      <c r="Z128" s="121"/>
      <c r="AA128" s="100" t="s">
        <v>181</v>
      </c>
      <c r="AB128" s="96" t="s">
        <v>182</v>
      </c>
      <c r="AC128" s="96" t="s">
        <v>804</v>
      </c>
      <c r="AD128" s="100" t="s">
        <v>118</v>
      </c>
      <c r="AE128" s="96"/>
      <c r="AF128" s="129" t="s">
        <v>134</v>
      </c>
      <c r="AG128" s="96" t="s">
        <v>53</v>
      </c>
      <c r="AH128" s="96" t="s">
        <v>120</v>
      </c>
      <c r="AI128" s="96"/>
      <c r="AJ128" s="148">
        <v>1.9</v>
      </c>
      <c r="AK128" s="148">
        <v>0</v>
      </c>
      <c r="AL128" s="149">
        <v>0</v>
      </c>
      <c r="AM128" s="148">
        <v>0.3</v>
      </c>
      <c r="AN128" s="148">
        <v>0.3</v>
      </c>
      <c r="AO128" s="98">
        <v>0.5</v>
      </c>
      <c r="AP128" s="98">
        <f t="shared" si="75"/>
        <v>0.3</v>
      </c>
      <c r="AQ128" s="98">
        <v>0.5</v>
      </c>
      <c r="AR128" s="125" t="s">
        <v>231</v>
      </c>
      <c r="AS128" s="117">
        <f t="shared" si="76"/>
        <v>0</v>
      </c>
      <c r="AT128" s="149"/>
      <c r="AU128" s="149"/>
      <c r="AV128" s="149"/>
      <c r="AW128" s="99"/>
      <c r="AX128" s="98"/>
      <c r="AY128" s="98"/>
      <c r="AZ128" s="148"/>
      <c r="BA128" s="148"/>
      <c r="BB128" s="148"/>
      <c r="BC128" s="148"/>
      <c r="BD128" s="175"/>
      <c r="BE128" s="197"/>
      <c r="BF128" s="198"/>
      <c r="BG128" s="194">
        <f t="shared" si="59"/>
        <v>0</v>
      </c>
      <c r="BH128" s="148">
        <v>0.5</v>
      </c>
      <c r="BI128" s="125" t="s">
        <v>121</v>
      </c>
      <c r="BJ128" s="117">
        <f t="shared" si="77"/>
        <v>1</v>
      </c>
      <c r="BK128" s="202">
        <v>45047</v>
      </c>
      <c r="BL128" s="200"/>
      <c r="BM128" s="200"/>
      <c r="BN128" s="117"/>
      <c r="BO128" s="209"/>
      <c r="BP128" s="149">
        <v>0.3</v>
      </c>
      <c r="BQ128" s="228"/>
      <c r="BR128" s="232" t="s">
        <v>894</v>
      </c>
      <c r="BS128" s="232" t="s">
        <v>894</v>
      </c>
      <c r="BT128" s="232" t="s">
        <v>895</v>
      </c>
      <c r="BU128" s="112"/>
      <c r="BV128" s="112" t="s">
        <v>896</v>
      </c>
      <c r="BW128" s="127">
        <f t="shared" si="79"/>
        <v>0</v>
      </c>
      <c r="BX128" s="125" t="str">
        <f t="shared" si="86"/>
        <v>办结</v>
      </c>
      <c r="BY128" s="159"/>
      <c r="BZ128" s="159" t="s">
        <v>513</v>
      </c>
      <c r="CA128" s="117"/>
      <c r="CB128" s="199" t="s">
        <v>121</v>
      </c>
      <c r="CC128" s="199"/>
      <c r="CD128" s="199"/>
      <c r="CE128" s="95" t="s">
        <v>121</v>
      </c>
      <c r="CF128" s="95"/>
      <c r="CG128" s="95" t="s">
        <v>897</v>
      </c>
      <c r="CH128" s="199" t="s">
        <v>121</v>
      </c>
      <c r="CI128" s="199"/>
      <c r="CJ128" s="199"/>
      <c r="CK128" s="199"/>
      <c r="CL128" s="199" t="s">
        <v>121</v>
      </c>
      <c r="CM128" s="199"/>
      <c r="CN128" s="199"/>
      <c r="CO128" s="199"/>
      <c r="CP128" s="199" t="s">
        <v>121</v>
      </c>
      <c r="CQ128" s="199"/>
      <c r="CR128" s="199"/>
      <c r="CS128" s="199" t="s">
        <v>121</v>
      </c>
      <c r="CT128" s="199"/>
      <c r="CU128" s="199"/>
      <c r="CV128" s="199" t="s">
        <v>121</v>
      </c>
      <c r="CW128" s="199" t="s">
        <v>121</v>
      </c>
      <c r="CX128" s="125"/>
      <c r="CY128" s="199" t="s">
        <v>121</v>
      </c>
      <c r="CZ128" s="199"/>
      <c r="DA128" s="199"/>
      <c r="DB128" s="199" t="s">
        <v>121</v>
      </c>
      <c r="DC128" s="199"/>
      <c r="DD128" s="199" t="s">
        <v>125</v>
      </c>
      <c r="DE128" s="199"/>
      <c r="DF128" s="199" t="s">
        <v>125</v>
      </c>
      <c r="DG128" s="199"/>
      <c r="DH128" s="101"/>
      <c r="DI128" s="101"/>
      <c r="DJ128" s="101"/>
      <c r="DK128" s="101"/>
      <c r="DL128" s="101"/>
      <c r="DM128" s="148">
        <v>0.3</v>
      </c>
      <c r="DN128" s="148">
        <f t="shared" si="87"/>
        <v>-0.3</v>
      </c>
      <c r="DO128" s="148">
        <v>1</v>
      </c>
      <c r="DP128" s="101"/>
      <c r="DQ128" s="101"/>
      <c r="DR128" s="100" t="s">
        <v>898</v>
      </c>
      <c r="DS128" s="117">
        <v>13722078956</v>
      </c>
    </row>
    <row r="129" s="14" customFormat="1" ht="81" customHeight="1" spans="1:123">
      <c r="A129" s="90">
        <f>+SUBTOTAL(3,G$6:$G129)</f>
        <v>110</v>
      </c>
      <c r="B129" s="94" t="str">
        <f t="shared" si="85"/>
        <v>手续已办结已开工</v>
      </c>
      <c r="C129" s="98" t="s">
        <v>899</v>
      </c>
      <c r="D129" s="98" t="s">
        <v>900</v>
      </c>
      <c r="E129" s="98">
        <v>49</v>
      </c>
      <c r="F129" s="96" t="s">
        <v>103</v>
      </c>
      <c r="G129" s="94" t="s">
        <v>316</v>
      </c>
      <c r="H129" s="94" t="s">
        <v>736</v>
      </c>
      <c r="I129" s="94"/>
      <c r="J129" s="124" t="s">
        <v>901</v>
      </c>
      <c r="K129" s="234" t="s">
        <v>902</v>
      </c>
      <c r="L129" s="90">
        <v>1</v>
      </c>
      <c r="M129" s="94" t="s">
        <v>107</v>
      </c>
      <c r="N129" s="90"/>
      <c r="O129" s="94" t="s">
        <v>109</v>
      </c>
      <c r="P129" s="94" t="s">
        <v>162</v>
      </c>
      <c r="Q129" s="96"/>
      <c r="R129" s="100" t="s">
        <v>903</v>
      </c>
      <c r="S129" s="122" t="s">
        <v>904</v>
      </c>
      <c r="T129" s="122"/>
      <c r="U129" s="234" t="s">
        <v>905</v>
      </c>
      <c r="V129" s="100" t="s">
        <v>525</v>
      </c>
      <c r="W129" s="96" t="s">
        <v>525</v>
      </c>
      <c r="X129" s="111" t="s">
        <v>741</v>
      </c>
      <c r="Y129" s="122"/>
      <c r="Z129" s="122"/>
      <c r="AA129" s="100" t="s">
        <v>181</v>
      </c>
      <c r="AB129" s="96" t="s">
        <v>182</v>
      </c>
      <c r="AC129" s="96" t="s">
        <v>183</v>
      </c>
      <c r="AD129" s="100" t="s">
        <v>118</v>
      </c>
      <c r="AE129" s="96" t="s">
        <v>51</v>
      </c>
      <c r="AF129" s="129" t="s">
        <v>134</v>
      </c>
      <c r="AG129" s="96" t="s">
        <v>53</v>
      </c>
      <c r="AH129" s="96" t="s">
        <v>120</v>
      </c>
      <c r="AI129" s="96">
        <v>1</v>
      </c>
      <c r="AJ129" s="148">
        <v>2.35</v>
      </c>
      <c r="AK129" s="148">
        <v>0.0482</v>
      </c>
      <c r="AL129" s="149">
        <v>0</v>
      </c>
      <c r="AM129" s="148">
        <v>0.37</v>
      </c>
      <c r="AN129" s="148">
        <v>0.1</v>
      </c>
      <c r="AO129" s="98">
        <v>0.4</v>
      </c>
      <c r="AP129" s="98">
        <f t="shared" si="75"/>
        <v>0.0112</v>
      </c>
      <c r="AQ129" s="98">
        <v>0.37</v>
      </c>
      <c r="AR129" s="125" t="s">
        <v>121</v>
      </c>
      <c r="AS129" s="117">
        <f t="shared" si="76"/>
        <v>1</v>
      </c>
      <c r="AT129" s="96" t="s">
        <v>184</v>
      </c>
      <c r="AU129" s="96" t="s">
        <v>906</v>
      </c>
      <c r="AV129" s="283" t="s">
        <v>907</v>
      </c>
      <c r="AW129" s="96">
        <v>0</v>
      </c>
      <c r="AX129" s="95">
        <v>0</v>
      </c>
      <c r="AY129" s="95">
        <v>0</v>
      </c>
      <c r="AZ129" s="95">
        <v>0</v>
      </c>
      <c r="BA129" s="95">
        <v>0</v>
      </c>
      <c r="BB129" s="95">
        <v>0</v>
      </c>
      <c r="BC129" s="95"/>
      <c r="BD129" s="179">
        <v>0.0112</v>
      </c>
      <c r="BE129" s="197">
        <f t="shared" ref="BE129:BE138" si="88">BH129-(BD129-BC129)</f>
        <v>0.3588</v>
      </c>
      <c r="BF129" s="211">
        <v>0.02</v>
      </c>
      <c r="BG129" s="194">
        <f t="shared" si="59"/>
        <v>0.3388</v>
      </c>
      <c r="BH129" s="95">
        <v>0.37</v>
      </c>
      <c r="BI129" s="125" t="s">
        <v>121</v>
      </c>
      <c r="BJ129" s="117">
        <f t="shared" si="77"/>
        <v>1</v>
      </c>
      <c r="BK129" s="199" t="s">
        <v>122</v>
      </c>
      <c r="BL129" s="118" t="s">
        <v>908</v>
      </c>
      <c r="BM129" s="118" t="s">
        <v>386</v>
      </c>
      <c r="BN129" s="117"/>
      <c r="BO129" s="209">
        <v>45992</v>
      </c>
      <c r="BP129" s="149">
        <f t="shared" ref="BP129:BP131" si="89">+BC129+BE129</f>
        <v>0.3588</v>
      </c>
      <c r="BQ129" s="228">
        <f t="shared" ref="BQ129:BQ133" si="90">BP129/AM129</f>
        <v>0.96972972972973</v>
      </c>
      <c r="BR129" s="232"/>
      <c r="BS129" s="205"/>
      <c r="BT129" s="232" t="s">
        <v>909</v>
      </c>
      <c r="BU129" s="124"/>
      <c r="BV129" s="112" t="s">
        <v>910</v>
      </c>
      <c r="BW129" s="127">
        <f t="shared" si="79"/>
        <v>0</v>
      </c>
      <c r="BX129" s="125" t="str">
        <f t="shared" si="86"/>
        <v>办结</v>
      </c>
      <c r="BY129" s="159"/>
      <c r="BZ129" s="96" t="s">
        <v>139</v>
      </c>
      <c r="CA129" s="99"/>
      <c r="CB129" s="199" t="s">
        <v>121</v>
      </c>
      <c r="CC129" s="199"/>
      <c r="CD129" s="199"/>
      <c r="CE129" s="95" t="s">
        <v>121</v>
      </c>
      <c r="CF129" s="95"/>
      <c r="CG129" s="95"/>
      <c r="CH129" s="199" t="s">
        <v>121</v>
      </c>
      <c r="CI129" s="199"/>
      <c r="CJ129" s="199"/>
      <c r="CK129" s="199"/>
      <c r="CL129" s="199" t="s">
        <v>121</v>
      </c>
      <c r="CM129" s="199"/>
      <c r="CN129" s="199"/>
      <c r="CO129" s="199"/>
      <c r="CP129" s="199" t="s">
        <v>121</v>
      </c>
      <c r="CQ129" s="199"/>
      <c r="CR129" s="199"/>
      <c r="CS129" s="199" t="s">
        <v>121</v>
      </c>
      <c r="CT129" s="199"/>
      <c r="CU129" s="199"/>
      <c r="CV129" s="199" t="s">
        <v>125</v>
      </c>
      <c r="CW129" s="199" t="s">
        <v>121</v>
      </c>
      <c r="CX129" s="125" t="s">
        <v>911</v>
      </c>
      <c r="CY129" s="199" t="s">
        <v>121</v>
      </c>
      <c r="CZ129" s="199"/>
      <c r="DA129" s="199"/>
      <c r="DB129" s="199" t="s">
        <v>121</v>
      </c>
      <c r="DC129" s="199"/>
      <c r="DD129" s="199" t="s">
        <v>125</v>
      </c>
      <c r="DE129" s="199"/>
      <c r="DF129" s="199" t="s">
        <v>121</v>
      </c>
      <c r="DG129" s="303" t="s">
        <v>912</v>
      </c>
      <c r="DH129" s="101"/>
      <c r="DI129" s="101"/>
      <c r="DJ129" s="101"/>
      <c r="DK129" s="101"/>
      <c r="DL129" s="101"/>
      <c r="DM129" s="148">
        <v>0.6</v>
      </c>
      <c r="DN129" s="148">
        <f t="shared" si="87"/>
        <v>-0.6</v>
      </c>
      <c r="DO129" s="148">
        <v>0.6</v>
      </c>
      <c r="DP129" s="101"/>
      <c r="DQ129" s="101"/>
      <c r="DR129" s="100" t="s">
        <v>913</v>
      </c>
      <c r="DS129" s="117">
        <v>15326999488</v>
      </c>
    </row>
    <row r="130" s="22" customFormat="1" ht="105.95" customHeight="1" spans="1:123">
      <c r="A130" s="90">
        <f>+SUBTOTAL(3,G$6:$G130)</f>
        <v>111</v>
      </c>
      <c r="B130" s="94" t="s">
        <v>127</v>
      </c>
      <c r="C130" s="98"/>
      <c r="D130" s="98"/>
      <c r="E130" s="98"/>
      <c r="F130" s="96"/>
      <c r="G130" s="100" t="s">
        <v>316</v>
      </c>
      <c r="H130" s="94" t="s">
        <v>736</v>
      </c>
      <c r="I130" s="94"/>
      <c r="J130" s="124" t="s">
        <v>914</v>
      </c>
      <c r="K130" s="234" t="s">
        <v>915</v>
      </c>
      <c r="L130" s="90">
        <v>1</v>
      </c>
      <c r="M130" s="94" t="s">
        <v>107</v>
      </c>
      <c r="N130" s="90"/>
      <c r="O130" s="90"/>
      <c r="P130" s="90"/>
      <c r="Q130" s="96" t="s">
        <v>121</v>
      </c>
      <c r="R130" s="101"/>
      <c r="S130" s="122" t="s">
        <v>916</v>
      </c>
      <c r="T130" s="122"/>
      <c r="U130" s="111" t="s">
        <v>543</v>
      </c>
      <c r="V130" s="100" t="s">
        <v>525</v>
      </c>
      <c r="W130" s="100" t="s">
        <v>525</v>
      </c>
      <c r="X130" s="111" t="s">
        <v>741</v>
      </c>
      <c r="Y130" s="139"/>
      <c r="Z130" s="139"/>
      <c r="AA130" s="100" t="s">
        <v>181</v>
      </c>
      <c r="AB130" s="96" t="s">
        <v>182</v>
      </c>
      <c r="AC130" s="96" t="s">
        <v>183</v>
      </c>
      <c r="AD130" s="100" t="s">
        <v>118</v>
      </c>
      <c r="AE130" s="96" t="s">
        <v>51</v>
      </c>
      <c r="AF130" s="145" t="s">
        <v>134</v>
      </c>
      <c r="AG130" s="96"/>
      <c r="AH130" s="96"/>
      <c r="AI130" s="96"/>
      <c r="AJ130" s="148">
        <v>3.6223</v>
      </c>
      <c r="AK130" s="98">
        <v>0</v>
      </c>
      <c r="AL130" s="99">
        <v>0</v>
      </c>
      <c r="AM130" s="148">
        <v>3.62</v>
      </c>
      <c r="AN130" s="148">
        <v>3.62</v>
      </c>
      <c r="AO130" s="98">
        <v>0.1</v>
      </c>
      <c r="AP130" s="98">
        <f t="shared" si="75"/>
        <v>0.4956</v>
      </c>
      <c r="AQ130" s="98">
        <f>AM130-BC130</f>
        <v>1.2956</v>
      </c>
      <c r="AR130" s="125" t="s">
        <v>121</v>
      </c>
      <c r="AS130" s="117">
        <f t="shared" si="76"/>
        <v>1</v>
      </c>
      <c r="AT130" s="117"/>
      <c r="AU130" s="117">
        <v>202303</v>
      </c>
      <c r="AV130" s="99" t="s">
        <v>917</v>
      </c>
      <c r="AW130" s="99"/>
      <c r="AX130" s="98">
        <v>0.439</v>
      </c>
      <c r="AY130" s="98">
        <v>0.8468</v>
      </c>
      <c r="AZ130" s="98">
        <v>1.495</v>
      </c>
      <c r="BA130" s="98">
        <v>2.0709</v>
      </c>
      <c r="BB130" s="98">
        <v>2.2262</v>
      </c>
      <c r="BC130" s="98">
        <v>2.3244</v>
      </c>
      <c r="BD130" s="172">
        <v>2.4181</v>
      </c>
      <c r="BE130" s="197">
        <v>0.8</v>
      </c>
      <c r="BF130" s="201">
        <v>0.2</v>
      </c>
      <c r="BG130" s="194">
        <f t="shared" si="59"/>
        <v>0.6</v>
      </c>
      <c r="BH130" s="98">
        <v>1.2956</v>
      </c>
      <c r="BI130" s="125" t="s">
        <v>137</v>
      </c>
      <c r="BJ130" s="117">
        <f t="shared" si="77"/>
        <v>1</v>
      </c>
      <c r="BK130" s="199" t="s">
        <v>122</v>
      </c>
      <c r="BL130" s="206"/>
      <c r="BM130" s="118" t="s">
        <v>212</v>
      </c>
      <c r="BN130" s="117"/>
      <c r="BO130" s="209"/>
      <c r="BP130" s="149">
        <f t="shared" si="89"/>
        <v>3.1244</v>
      </c>
      <c r="BQ130" s="228">
        <f t="shared" si="90"/>
        <v>0.863093922651934</v>
      </c>
      <c r="BR130" s="232"/>
      <c r="BS130" s="205" t="s">
        <v>918</v>
      </c>
      <c r="BT130" s="232" t="s">
        <v>919</v>
      </c>
      <c r="BU130" s="112"/>
      <c r="BV130" s="112"/>
      <c r="BW130" s="127">
        <v>0</v>
      </c>
      <c r="BX130" s="125" t="str">
        <f t="shared" si="86"/>
        <v>办结</v>
      </c>
      <c r="BY130" s="117"/>
      <c r="BZ130" s="117"/>
      <c r="CA130" s="117"/>
      <c r="CB130" s="208" t="s">
        <v>121</v>
      </c>
      <c r="CC130" s="208"/>
      <c r="CD130" s="208"/>
      <c r="CE130" s="208" t="s">
        <v>125</v>
      </c>
      <c r="CF130" s="208"/>
      <c r="CG130" s="208"/>
      <c r="CH130" s="208" t="s">
        <v>121</v>
      </c>
      <c r="CI130" s="208"/>
      <c r="CJ130" s="208"/>
      <c r="CK130" s="208"/>
      <c r="CL130" s="208" t="s">
        <v>121</v>
      </c>
      <c r="CM130" s="208"/>
      <c r="CN130" s="208"/>
      <c r="CO130" s="208"/>
      <c r="CP130" s="208" t="s">
        <v>125</v>
      </c>
      <c r="CQ130" s="208"/>
      <c r="CR130" s="208"/>
      <c r="CS130" s="208" t="s">
        <v>121</v>
      </c>
      <c r="CT130" s="208"/>
      <c r="CU130" s="208"/>
      <c r="CV130" s="208" t="s">
        <v>125</v>
      </c>
      <c r="CW130" s="208" t="s">
        <v>125</v>
      </c>
      <c r="CX130" s="208"/>
      <c r="CY130" s="208" t="s">
        <v>125</v>
      </c>
      <c r="CZ130" s="208"/>
      <c r="DA130" s="208"/>
      <c r="DB130" s="208" t="s">
        <v>125</v>
      </c>
      <c r="DC130" s="208"/>
      <c r="DD130" s="96" t="s">
        <v>125</v>
      </c>
      <c r="DE130" s="96"/>
      <c r="DF130" s="96"/>
      <c r="DG130" s="96"/>
      <c r="DH130" s="209"/>
      <c r="DI130" s="139"/>
      <c r="DJ130" s="139"/>
      <c r="DK130" s="139"/>
      <c r="DL130" s="139"/>
      <c r="DM130" s="148">
        <v>3.62</v>
      </c>
      <c r="DN130" s="148">
        <f t="shared" si="87"/>
        <v>-3.62</v>
      </c>
      <c r="DO130" s="148">
        <v>3.62</v>
      </c>
      <c r="DP130" s="139"/>
      <c r="DQ130" s="139"/>
      <c r="DR130" s="113" t="s">
        <v>920</v>
      </c>
      <c r="DS130" s="99">
        <v>15124869869</v>
      </c>
    </row>
    <row r="131" s="22" customFormat="1" ht="110.1" customHeight="1" spans="1:123">
      <c r="A131" s="90">
        <f>+SUBTOTAL(3,G$6:$G131)</f>
        <v>112</v>
      </c>
      <c r="B131" s="94" t="e">
        <f t="shared" ref="B131:B138" si="91">_xlfn.IFS(AND(BI131="否",BX131="办结"),"手续已办结未开工",AND(BI131="是",BX131="未办结"),"手续未办结已开工",AND(BI131="否",BX131="未办结"),"手续未办结未开工",AND(BI131="是",BX131="办结"),"手续已办结已开工")</f>
        <v>#N/A</v>
      </c>
      <c r="C131" s="98" t="s">
        <v>748</v>
      </c>
      <c r="D131" s="98" t="s">
        <v>921</v>
      </c>
      <c r="E131" s="98">
        <v>64</v>
      </c>
      <c r="F131" s="96" t="s">
        <v>103</v>
      </c>
      <c r="G131" s="100" t="s">
        <v>316</v>
      </c>
      <c r="H131" s="94" t="s">
        <v>736</v>
      </c>
      <c r="I131" s="94"/>
      <c r="J131" s="112" t="s">
        <v>922</v>
      </c>
      <c r="K131" s="111" t="s">
        <v>923</v>
      </c>
      <c r="L131" s="90">
        <v>1</v>
      </c>
      <c r="M131" s="94" t="s">
        <v>107</v>
      </c>
      <c r="N131" s="94" t="s">
        <v>108</v>
      </c>
      <c r="O131" s="94" t="s">
        <v>109</v>
      </c>
      <c r="P131" s="94" t="s">
        <v>162</v>
      </c>
      <c r="Q131" s="96"/>
      <c r="R131" s="121"/>
      <c r="S131" s="101" t="s">
        <v>924</v>
      </c>
      <c r="T131" s="101"/>
      <c r="U131" s="96" t="s">
        <v>925</v>
      </c>
      <c r="V131" s="100" t="s">
        <v>525</v>
      </c>
      <c r="W131" s="96" t="s">
        <v>926</v>
      </c>
      <c r="X131" s="111" t="s">
        <v>741</v>
      </c>
      <c r="Y131" s="100"/>
      <c r="Z131" s="121"/>
      <c r="AA131" s="100" t="s">
        <v>181</v>
      </c>
      <c r="AB131" s="96" t="s">
        <v>182</v>
      </c>
      <c r="AC131" s="96" t="s">
        <v>183</v>
      </c>
      <c r="AD131" s="136" t="s">
        <v>118</v>
      </c>
      <c r="AE131" s="96"/>
      <c r="AF131" s="100" t="s">
        <v>134</v>
      </c>
      <c r="AG131" s="96" t="s">
        <v>53</v>
      </c>
      <c r="AH131" s="96" t="s">
        <v>120</v>
      </c>
      <c r="AI131" s="96">
        <v>1</v>
      </c>
      <c r="AJ131" s="148">
        <v>1.4</v>
      </c>
      <c r="AK131" s="148"/>
      <c r="AL131" s="149"/>
      <c r="AM131" s="148">
        <v>0.375</v>
      </c>
      <c r="AN131" s="148">
        <v>1.4</v>
      </c>
      <c r="AO131" s="98">
        <v>0.02</v>
      </c>
      <c r="AP131" s="98">
        <f t="shared" si="75"/>
        <v>0.000300000000000022</v>
      </c>
      <c r="AQ131" s="98">
        <v>0.2</v>
      </c>
      <c r="AR131" s="125" t="s">
        <v>121</v>
      </c>
      <c r="AS131" s="117">
        <f t="shared" si="76"/>
        <v>1</v>
      </c>
      <c r="AT131" s="149"/>
      <c r="AU131" s="149">
        <v>202306</v>
      </c>
      <c r="AV131" s="156" t="s">
        <v>927</v>
      </c>
      <c r="AW131" s="99"/>
      <c r="AX131" s="98"/>
      <c r="AY131" s="98"/>
      <c r="AZ131" s="148"/>
      <c r="BA131" s="98">
        <v>0.0869</v>
      </c>
      <c r="BB131" s="98">
        <v>0.1747</v>
      </c>
      <c r="BC131" s="98">
        <v>0.175</v>
      </c>
      <c r="BD131" s="172">
        <v>0.1753</v>
      </c>
      <c r="BE131" s="197">
        <f t="shared" si="88"/>
        <v>0.1997</v>
      </c>
      <c r="BF131" s="201"/>
      <c r="BG131" s="194">
        <f t="shared" si="59"/>
        <v>0.1997</v>
      </c>
      <c r="BH131" s="98">
        <v>0.2</v>
      </c>
      <c r="BI131" s="125" t="s">
        <v>137</v>
      </c>
      <c r="BJ131" s="117">
        <f t="shared" si="77"/>
        <v>1</v>
      </c>
      <c r="BK131" s="199" t="s">
        <v>122</v>
      </c>
      <c r="BL131" s="200"/>
      <c r="BM131" s="118" t="s">
        <v>212</v>
      </c>
      <c r="BN131" s="121"/>
      <c r="BO131" s="235"/>
      <c r="BP131" s="149">
        <f t="shared" si="89"/>
        <v>0.3747</v>
      </c>
      <c r="BQ131" s="228">
        <f t="shared" si="90"/>
        <v>0.9992</v>
      </c>
      <c r="BR131" s="232"/>
      <c r="BS131" s="205" t="s">
        <v>928</v>
      </c>
      <c r="BT131" s="112" t="s">
        <v>929</v>
      </c>
      <c r="BU131" s="262"/>
      <c r="BV131" s="112"/>
      <c r="BW131" s="127">
        <f t="shared" ref="BW131:BW155" si="92">+COUNTIF(CB131:DD131,"否")</f>
        <v>0</v>
      </c>
      <c r="BX131" s="125" t="str">
        <f t="shared" si="86"/>
        <v>办结</v>
      </c>
      <c r="BY131" s="206"/>
      <c r="BZ131" s="208" t="s">
        <v>121</v>
      </c>
      <c r="CA131" s="209"/>
      <c r="CB131" s="96" t="s">
        <v>121</v>
      </c>
      <c r="CC131" s="96"/>
      <c r="CD131" s="96"/>
      <c r="CE131" s="208" t="s">
        <v>125</v>
      </c>
      <c r="CF131" s="96"/>
      <c r="CG131" s="96"/>
      <c r="CH131" s="208" t="s">
        <v>121</v>
      </c>
      <c r="CI131" s="208" t="s">
        <v>134</v>
      </c>
      <c r="CJ131" s="208" t="s">
        <v>849</v>
      </c>
      <c r="CK131" s="96"/>
      <c r="CL131" s="208" t="s">
        <v>125</v>
      </c>
      <c r="CM131" s="208"/>
      <c r="CN131" s="96"/>
      <c r="CO131" s="96"/>
      <c r="CP131" s="208" t="s">
        <v>125</v>
      </c>
      <c r="CQ131" s="96"/>
      <c r="CR131" s="96"/>
      <c r="CS131" s="208" t="s">
        <v>125</v>
      </c>
      <c r="CT131" s="208" t="s">
        <v>628</v>
      </c>
      <c r="CU131" s="96"/>
      <c r="CV131" s="208" t="s">
        <v>125</v>
      </c>
      <c r="CW131" s="208" t="s">
        <v>125</v>
      </c>
      <c r="CX131" s="96"/>
      <c r="CY131" s="208" t="s">
        <v>125</v>
      </c>
      <c r="CZ131" s="208"/>
      <c r="DA131" s="96"/>
      <c r="DB131" s="208" t="s">
        <v>125</v>
      </c>
      <c r="DC131" s="96"/>
      <c r="DD131" s="208" t="s">
        <v>125</v>
      </c>
      <c r="DE131" s="96"/>
      <c r="DF131" s="96" t="s">
        <v>125</v>
      </c>
      <c r="DG131" s="96"/>
      <c r="DH131" s="101"/>
      <c r="DI131" s="101"/>
      <c r="DJ131" s="101"/>
      <c r="DK131" s="101"/>
      <c r="DL131" s="101"/>
      <c r="DM131" s="148">
        <v>1.4</v>
      </c>
      <c r="DN131" s="148">
        <f t="shared" si="87"/>
        <v>-1.4</v>
      </c>
      <c r="DO131" s="148">
        <v>1.4</v>
      </c>
      <c r="DP131" s="101"/>
      <c r="DQ131" s="101"/>
      <c r="DR131" s="111" t="s">
        <v>930</v>
      </c>
      <c r="DS131" s="122">
        <v>15047322252</v>
      </c>
    </row>
    <row r="132" s="22" customFormat="1" ht="108" customHeight="1" spans="1:123">
      <c r="A132" s="90">
        <f>+SUBTOTAL(3,G$6:$G132)</f>
        <v>113</v>
      </c>
      <c r="B132" s="94" t="e">
        <f t="shared" si="91"/>
        <v>#N/A</v>
      </c>
      <c r="C132" s="95" t="s">
        <v>172</v>
      </c>
      <c r="D132" s="95" t="s">
        <v>931</v>
      </c>
      <c r="E132" s="95">
        <v>34</v>
      </c>
      <c r="F132" s="96" t="s">
        <v>103</v>
      </c>
      <c r="G132" s="100" t="s">
        <v>316</v>
      </c>
      <c r="H132" s="94" t="s">
        <v>736</v>
      </c>
      <c r="I132" s="94"/>
      <c r="J132" s="124" t="s">
        <v>932</v>
      </c>
      <c r="K132" s="234" t="s">
        <v>933</v>
      </c>
      <c r="L132" s="90">
        <v>1</v>
      </c>
      <c r="M132" s="94" t="s">
        <v>107</v>
      </c>
      <c r="N132" s="94" t="s">
        <v>108</v>
      </c>
      <c r="O132" s="94" t="s">
        <v>109</v>
      </c>
      <c r="P132" s="94" t="s">
        <v>162</v>
      </c>
      <c r="Q132" s="96"/>
      <c r="R132" s="101"/>
      <c r="S132" s="118" t="s">
        <v>934</v>
      </c>
      <c r="T132" s="122"/>
      <c r="U132" s="111" t="s">
        <v>935</v>
      </c>
      <c r="V132" s="100" t="s">
        <v>525</v>
      </c>
      <c r="W132" s="100" t="s">
        <v>525</v>
      </c>
      <c r="X132" s="111" t="s">
        <v>741</v>
      </c>
      <c r="Y132" s="139"/>
      <c r="Z132" s="139"/>
      <c r="AA132" s="100" t="s">
        <v>181</v>
      </c>
      <c r="AB132" s="96" t="s">
        <v>182</v>
      </c>
      <c r="AC132" s="96" t="s">
        <v>183</v>
      </c>
      <c r="AD132" s="136" t="s">
        <v>118</v>
      </c>
      <c r="AE132" s="96"/>
      <c r="AF132" s="145" t="s">
        <v>134</v>
      </c>
      <c r="AG132" s="96"/>
      <c r="AH132" s="96"/>
      <c r="AI132" s="96"/>
      <c r="AJ132" s="148">
        <v>9</v>
      </c>
      <c r="AK132" s="98"/>
      <c r="AL132" s="99"/>
      <c r="AM132" s="148">
        <v>3.8</v>
      </c>
      <c r="AN132" s="148">
        <v>7</v>
      </c>
      <c r="AO132" s="98">
        <v>0.7</v>
      </c>
      <c r="AP132" s="98">
        <f t="shared" si="75"/>
        <v>0.5738</v>
      </c>
      <c r="AQ132" s="98">
        <v>0.4</v>
      </c>
      <c r="AR132" s="125" t="s">
        <v>121</v>
      </c>
      <c r="AS132" s="117">
        <f t="shared" si="76"/>
        <v>1</v>
      </c>
      <c r="AT132" s="117"/>
      <c r="AU132" s="101">
        <v>202306</v>
      </c>
      <c r="AV132" s="156" t="s">
        <v>936</v>
      </c>
      <c r="AW132" s="99"/>
      <c r="AX132" s="98"/>
      <c r="AY132" s="98"/>
      <c r="AZ132" s="148"/>
      <c r="BA132" s="98">
        <v>2.0135</v>
      </c>
      <c r="BB132" s="98">
        <v>2.8312</v>
      </c>
      <c r="BC132" s="98">
        <v>3.1262</v>
      </c>
      <c r="BD132" s="172">
        <v>3.6273</v>
      </c>
      <c r="BE132" s="197">
        <v>0.1</v>
      </c>
      <c r="BF132" s="201">
        <v>0.1</v>
      </c>
      <c r="BG132" s="194">
        <f t="shared" si="59"/>
        <v>0</v>
      </c>
      <c r="BH132" s="98">
        <v>0.4</v>
      </c>
      <c r="BI132" s="125" t="s">
        <v>137</v>
      </c>
      <c r="BJ132" s="159">
        <v>1</v>
      </c>
      <c r="BK132" s="208" t="s">
        <v>122</v>
      </c>
      <c r="BL132" s="200"/>
      <c r="BM132" s="118" t="s">
        <v>212</v>
      </c>
      <c r="BN132" s="117"/>
      <c r="BO132" s="209"/>
      <c r="BP132" s="149">
        <v>6.3</v>
      </c>
      <c r="BQ132" s="228">
        <f t="shared" si="90"/>
        <v>1.65789473684211</v>
      </c>
      <c r="BR132" s="232"/>
      <c r="BS132" s="205" t="s">
        <v>937</v>
      </c>
      <c r="BT132" s="232" t="s">
        <v>938</v>
      </c>
      <c r="BU132" s="124"/>
      <c r="BV132" s="112"/>
      <c r="BW132" s="117">
        <f t="shared" si="92"/>
        <v>0</v>
      </c>
      <c r="BX132" s="159" t="s">
        <v>91</v>
      </c>
      <c r="BY132" s="159" t="s">
        <v>939</v>
      </c>
      <c r="BZ132" s="159" t="s">
        <v>121</v>
      </c>
      <c r="CA132" s="117"/>
      <c r="CB132" s="208" t="s">
        <v>121</v>
      </c>
      <c r="CC132" s="208"/>
      <c r="CD132" s="208"/>
      <c r="CE132" s="208" t="s">
        <v>125</v>
      </c>
      <c r="CF132" s="208"/>
      <c r="CG132" s="208"/>
      <c r="CH132" s="208" t="s">
        <v>125</v>
      </c>
      <c r="CI132" s="208"/>
      <c r="CJ132" s="208"/>
      <c r="CK132" s="208"/>
      <c r="CL132" s="208" t="s">
        <v>125</v>
      </c>
      <c r="CM132" s="208"/>
      <c r="CN132" s="208"/>
      <c r="CO132" s="208"/>
      <c r="CP132" s="208" t="s">
        <v>125</v>
      </c>
      <c r="CQ132" s="208"/>
      <c r="CR132" s="208"/>
      <c r="CS132" s="208" t="s">
        <v>125</v>
      </c>
      <c r="CT132" s="208"/>
      <c r="CU132" s="208"/>
      <c r="CV132" s="208" t="s">
        <v>121</v>
      </c>
      <c r="CW132" s="208" t="s">
        <v>121</v>
      </c>
      <c r="CX132" s="208"/>
      <c r="CY132" s="208" t="s">
        <v>121</v>
      </c>
      <c r="CZ132" s="208"/>
      <c r="DA132" s="208"/>
      <c r="DB132" s="208" t="s">
        <v>121</v>
      </c>
      <c r="DC132" s="208"/>
      <c r="DD132" s="96" t="s">
        <v>125</v>
      </c>
      <c r="DE132" s="96"/>
      <c r="DF132" s="96" t="s">
        <v>125</v>
      </c>
      <c r="DG132" s="96"/>
      <c r="DH132" s="209"/>
      <c r="DI132" s="139"/>
      <c r="DJ132" s="139"/>
      <c r="DK132" s="139"/>
      <c r="DL132" s="139"/>
      <c r="DM132" s="148">
        <v>7</v>
      </c>
      <c r="DN132" s="148">
        <f t="shared" si="87"/>
        <v>-7</v>
      </c>
      <c r="DO132" s="148">
        <v>9</v>
      </c>
      <c r="DP132" s="139"/>
      <c r="DQ132" s="139"/>
      <c r="DR132" s="113" t="s">
        <v>940</v>
      </c>
      <c r="DS132" s="99">
        <v>13304777688</v>
      </c>
    </row>
    <row r="133" s="22" customFormat="1" ht="140.1" customHeight="1" spans="1:123">
      <c r="A133" s="90">
        <f>+SUBTOTAL(3,G$6:$G133)</f>
        <v>114</v>
      </c>
      <c r="B133" s="94" t="s">
        <v>127</v>
      </c>
      <c r="C133" s="95" t="s">
        <v>469</v>
      </c>
      <c r="D133" s="95" t="s">
        <v>941</v>
      </c>
      <c r="E133" s="95">
        <v>5</v>
      </c>
      <c r="F133" s="96" t="s">
        <v>103</v>
      </c>
      <c r="G133" s="100" t="s">
        <v>316</v>
      </c>
      <c r="H133" s="94" t="s">
        <v>736</v>
      </c>
      <c r="I133" s="94"/>
      <c r="J133" s="124" t="s">
        <v>942</v>
      </c>
      <c r="K133" s="234" t="s">
        <v>943</v>
      </c>
      <c r="L133" s="90">
        <v>1</v>
      </c>
      <c r="M133" s="94" t="s">
        <v>107</v>
      </c>
      <c r="N133" s="94" t="s">
        <v>108</v>
      </c>
      <c r="O133" s="94" t="s">
        <v>109</v>
      </c>
      <c r="P133" s="94" t="s">
        <v>162</v>
      </c>
      <c r="Q133" s="96"/>
      <c r="R133" s="101"/>
      <c r="S133" s="122" t="s">
        <v>944</v>
      </c>
      <c r="T133" s="122"/>
      <c r="U133" s="100" t="s">
        <v>945</v>
      </c>
      <c r="V133" s="100" t="s">
        <v>525</v>
      </c>
      <c r="W133" s="100" t="s">
        <v>525</v>
      </c>
      <c r="X133" s="111" t="s">
        <v>741</v>
      </c>
      <c r="Y133" s="139"/>
      <c r="Z133" s="139"/>
      <c r="AA133" s="100" t="s">
        <v>181</v>
      </c>
      <c r="AB133" s="96" t="s">
        <v>182</v>
      </c>
      <c r="AC133" s="96" t="s">
        <v>183</v>
      </c>
      <c r="AD133" s="136" t="s">
        <v>118</v>
      </c>
      <c r="AE133" s="96"/>
      <c r="AF133" s="145" t="s">
        <v>134</v>
      </c>
      <c r="AG133" s="96"/>
      <c r="AH133" s="96"/>
      <c r="AI133" s="96"/>
      <c r="AJ133" s="148">
        <v>3.1085</v>
      </c>
      <c r="AK133" s="98"/>
      <c r="AL133" s="99"/>
      <c r="AM133" s="148">
        <v>0.6</v>
      </c>
      <c r="AN133" s="148">
        <v>2</v>
      </c>
      <c r="AO133" s="98">
        <v>0.6</v>
      </c>
      <c r="AP133" s="98">
        <f t="shared" si="75"/>
        <v>0</v>
      </c>
      <c r="AQ133" s="98">
        <v>0.6</v>
      </c>
      <c r="AR133" s="125" t="s">
        <v>121</v>
      </c>
      <c r="AS133" s="117">
        <f t="shared" si="76"/>
        <v>1</v>
      </c>
      <c r="AT133" s="117"/>
      <c r="AU133" s="101"/>
      <c r="AV133" s="117"/>
      <c r="AW133" s="99"/>
      <c r="AX133" s="98"/>
      <c r="AY133" s="98"/>
      <c r="AZ133" s="148"/>
      <c r="BA133" s="148"/>
      <c r="BB133" s="148"/>
      <c r="BC133" s="148"/>
      <c r="BD133" s="175"/>
      <c r="BE133" s="197">
        <f t="shared" si="88"/>
        <v>0.6</v>
      </c>
      <c r="BF133" s="198"/>
      <c r="BG133" s="194">
        <f t="shared" ref="BG133:BG196" si="93">BE133-BF133</f>
        <v>0.6</v>
      </c>
      <c r="BH133" s="148">
        <v>0.6</v>
      </c>
      <c r="BI133" s="125" t="s">
        <v>121</v>
      </c>
      <c r="BJ133" s="117">
        <f t="shared" ref="BJ133:BJ155" si="94">+IF(OR(BI133="是",BI133="完工"),1,0)</f>
        <v>1</v>
      </c>
      <c r="BK133" s="208"/>
      <c r="BL133" s="200"/>
      <c r="BM133" s="200"/>
      <c r="BN133" s="117"/>
      <c r="BO133" s="209"/>
      <c r="BP133" s="149">
        <v>0.3</v>
      </c>
      <c r="BQ133" s="228">
        <f t="shared" si="90"/>
        <v>0.5</v>
      </c>
      <c r="BR133" s="232" t="s">
        <v>946</v>
      </c>
      <c r="BS133" s="205" t="s">
        <v>946</v>
      </c>
      <c r="BT133" s="232" t="s">
        <v>947</v>
      </c>
      <c r="BU133" s="124"/>
      <c r="BV133" s="112"/>
      <c r="BW133" s="117"/>
      <c r="BX133" s="159" t="s">
        <v>91</v>
      </c>
      <c r="BY133" s="159"/>
      <c r="BZ133" s="159"/>
      <c r="CA133" s="117"/>
      <c r="CB133" s="208"/>
      <c r="CC133" s="208"/>
      <c r="CD133" s="208"/>
      <c r="CE133" s="208"/>
      <c r="CF133" s="208"/>
      <c r="CG133" s="208"/>
      <c r="CH133" s="208"/>
      <c r="CI133" s="208"/>
      <c r="CJ133" s="208"/>
      <c r="CK133" s="208"/>
      <c r="CL133" s="208"/>
      <c r="CM133" s="208"/>
      <c r="CN133" s="208"/>
      <c r="CO133" s="208"/>
      <c r="CP133" s="208"/>
      <c r="CQ133" s="208"/>
      <c r="CR133" s="208"/>
      <c r="CS133" s="208"/>
      <c r="CT133" s="208"/>
      <c r="CU133" s="208"/>
      <c r="CV133" s="208"/>
      <c r="CW133" s="208"/>
      <c r="CX133" s="208"/>
      <c r="CY133" s="208"/>
      <c r="CZ133" s="208"/>
      <c r="DA133" s="208"/>
      <c r="DB133" s="208"/>
      <c r="DC133" s="208"/>
      <c r="DD133" s="96"/>
      <c r="DE133" s="96"/>
      <c r="DF133" s="96"/>
      <c r="DG133" s="96"/>
      <c r="DH133" s="209"/>
      <c r="DI133" s="139"/>
      <c r="DJ133" s="139"/>
      <c r="DK133" s="139"/>
      <c r="DL133" s="139"/>
      <c r="DM133" s="148"/>
      <c r="DN133" s="148">
        <f t="shared" si="87"/>
        <v>0</v>
      </c>
      <c r="DO133" s="148"/>
      <c r="DP133" s="139"/>
      <c r="DQ133" s="139"/>
      <c r="DR133" s="113" t="s">
        <v>948</v>
      </c>
      <c r="DS133" s="99">
        <v>17513289966</v>
      </c>
    </row>
    <row r="134" s="26" customFormat="1" ht="129.95" customHeight="1" spans="1:123">
      <c r="A134" s="101">
        <f>+SUBTOTAL(3,G$6:$G134)</f>
        <v>115</v>
      </c>
      <c r="B134" s="94" t="s">
        <v>127</v>
      </c>
      <c r="C134" s="95"/>
      <c r="D134" s="95"/>
      <c r="E134" s="95"/>
      <c r="F134" s="96"/>
      <c r="G134" s="100" t="s">
        <v>316</v>
      </c>
      <c r="H134" s="100" t="s">
        <v>736</v>
      </c>
      <c r="I134" s="100"/>
      <c r="J134" s="110" t="s">
        <v>949</v>
      </c>
      <c r="K134" s="111" t="s">
        <v>950</v>
      </c>
      <c r="L134" s="90">
        <v>1</v>
      </c>
      <c r="M134" s="94" t="s">
        <v>107</v>
      </c>
      <c r="N134" s="94" t="s">
        <v>108</v>
      </c>
      <c r="O134" s="94" t="s">
        <v>109</v>
      </c>
      <c r="P134" s="94" t="s">
        <v>110</v>
      </c>
      <c r="Q134" s="99"/>
      <c r="R134" s="99"/>
      <c r="S134" s="101" t="s">
        <v>951</v>
      </c>
      <c r="T134" s="101"/>
      <c r="U134" s="100" t="s">
        <v>952</v>
      </c>
      <c r="V134" s="100"/>
      <c r="W134" s="100" t="s">
        <v>953</v>
      </c>
      <c r="X134" s="111" t="s">
        <v>741</v>
      </c>
      <c r="Y134" s="101"/>
      <c r="Z134" s="101"/>
      <c r="AA134" s="100" t="s">
        <v>181</v>
      </c>
      <c r="AB134" s="96" t="s">
        <v>182</v>
      </c>
      <c r="AC134" s="96" t="s">
        <v>183</v>
      </c>
      <c r="AD134" s="136" t="s">
        <v>118</v>
      </c>
      <c r="AE134" s="96"/>
      <c r="AF134" s="145" t="s">
        <v>134</v>
      </c>
      <c r="AG134" s="96"/>
      <c r="AH134" s="96"/>
      <c r="AI134" s="96"/>
      <c r="AJ134" s="148">
        <v>1.2</v>
      </c>
      <c r="AK134" s="148"/>
      <c r="AL134" s="149"/>
      <c r="AM134" s="268">
        <v>0.3</v>
      </c>
      <c r="AN134" s="268">
        <v>0.2</v>
      </c>
      <c r="AO134" s="98">
        <v>0.3</v>
      </c>
      <c r="AP134" s="98">
        <f t="shared" si="75"/>
        <v>0</v>
      </c>
      <c r="AQ134" s="98">
        <v>0.3</v>
      </c>
      <c r="AR134" s="125" t="s">
        <v>121</v>
      </c>
      <c r="AS134" s="117">
        <f t="shared" si="76"/>
        <v>1</v>
      </c>
      <c r="AT134" s="101"/>
      <c r="AU134" s="101">
        <v>202308</v>
      </c>
      <c r="AV134" s="418" t="s">
        <v>954</v>
      </c>
      <c r="AW134" s="99"/>
      <c r="AX134" s="98"/>
      <c r="AY134" s="98"/>
      <c r="AZ134" s="148"/>
      <c r="BA134" s="148"/>
      <c r="BB134" s="148"/>
      <c r="BC134" s="98"/>
      <c r="BD134" s="172"/>
      <c r="BE134" s="197">
        <f t="shared" si="88"/>
        <v>0.3</v>
      </c>
      <c r="BF134" s="198">
        <v>0.02</v>
      </c>
      <c r="BG134" s="194">
        <f t="shared" si="93"/>
        <v>0.28</v>
      </c>
      <c r="BH134" s="148">
        <v>0.3</v>
      </c>
      <c r="BI134" s="125" t="s">
        <v>121</v>
      </c>
      <c r="BJ134" s="117">
        <f t="shared" si="94"/>
        <v>1</v>
      </c>
      <c r="BK134" s="202"/>
      <c r="BL134" s="122"/>
      <c r="BM134" s="122"/>
      <c r="BN134" s="117"/>
      <c r="BO134" s="209"/>
      <c r="BP134" s="149">
        <v>0.2</v>
      </c>
      <c r="BQ134" s="228"/>
      <c r="BR134" s="232"/>
      <c r="BS134" s="122"/>
      <c r="BT134" s="112" t="s">
        <v>955</v>
      </c>
      <c r="BU134" s="112"/>
      <c r="BV134" s="112"/>
      <c r="BW134" s="127"/>
      <c r="BX134" s="159" t="s">
        <v>91</v>
      </c>
      <c r="BY134" s="117"/>
      <c r="BZ134" s="99"/>
      <c r="CA134" s="99"/>
      <c r="CB134" s="95"/>
      <c r="CC134" s="95"/>
      <c r="CD134" s="95"/>
      <c r="CE134" s="95"/>
      <c r="CF134" s="95"/>
      <c r="CG134" s="95"/>
      <c r="CH134" s="95"/>
      <c r="CI134" s="95"/>
      <c r="CJ134" s="95"/>
      <c r="CK134" s="95"/>
      <c r="CL134" s="95"/>
      <c r="CM134" s="95"/>
      <c r="CN134" s="95"/>
      <c r="CO134" s="95"/>
      <c r="CP134" s="95"/>
      <c r="CQ134" s="95"/>
      <c r="CR134" s="95"/>
      <c r="CS134" s="95"/>
      <c r="CT134" s="95"/>
      <c r="CU134" s="95"/>
      <c r="CV134" s="95"/>
      <c r="CW134" s="125"/>
      <c r="CX134" s="95"/>
      <c r="CY134" s="95"/>
      <c r="CZ134" s="95"/>
      <c r="DA134" s="95"/>
      <c r="DB134" s="95"/>
      <c r="DC134" s="95"/>
      <c r="DD134" s="95"/>
      <c r="DE134" s="199"/>
      <c r="DF134" s="199"/>
      <c r="DG134" s="199"/>
      <c r="DH134" s="101"/>
      <c r="DI134" s="101"/>
      <c r="DJ134" s="101"/>
      <c r="DK134" s="101"/>
      <c r="DL134" s="101"/>
      <c r="DM134" s="268"/>
      <c r="DN134" s="148"/>
      <c r="DO134" s="268"/>
      <c r="DP134" s="101"/>
      <c r="DQ134" s="101"/>
      <c r="DR134" s="325" t="s">
        <v>956</v>
      </c>
      <c r="DS134" s="101"/>
    </row>
    <row r="135" s="22" customFormat="1" ht="108" customHeight="1" spans="1:123">
      <c r="A135" s="90">
        <f>+SUBTOTAL(3,G$6:$G135)</f>
        <v>116</v>
      </c>
      <c r="B135" s="94"/>
      <c r="C135" s="95"/>
      <c r="D135" s="95"/>
      <c r="E135" s="95"/>
      <c r="F135" s="96"/>
      <c r="G135" s="100" t="s">
        <v>316</v>
      </c>
      <c r="H135" s="94" t="s">
        <v>736</v>
      </c>
      <c r="I135" s="94"/>
      <c r="J135" s="306" t="s">
        <v>957</v>
      </c>
      <c r="K135" s="234"/>
      <c r="L135" s="101">
        <v>1</v>
      </c>
      <c r="M135" s="94" t="s">
        <v>300</v>
      </c>
      <c r="N135" s="94"/>
      <c r="O135" s="94"/>
      <c r="P135" s="94"/>
      <c r="Q135" s="96"/>
      <c r="R135" s="101"/>
      <c r="S135" s="122"/>
      <c r="T135" s="122"/>
      <c r="U135" s="100"/>
      <c r="V135" s="100"/>
      <c r="W135" s="100"/>
      <c r="X135" s="111"/>
      <c r="Y135" s="139"/>
      <c r="Z135" s="139"/>
      <c r="AA135" s="100"/>
      <c r="AB135" s="96"/>
      <c r="AC135" s="96"/>
      <c r="AD135" s="136" t="s">
        <v>133</v>
      </c>
      <c r="AE135" s="96"/>
      <c r="AF135" s="145"/>
      <c r="AG135" s="96"/>
      <c r="AH135" s="96"/>
      <c r="AI135" s="96"/>
      <c r="AJ135" s="148"/>
      <c r="AK135" s="98"/>
      <c r="AL135" s="99"/>
      <c r="AM135" s="148"/>
      <c r="AN135" s="148"/>
      <c r="AO135" s="98">
        <v>0</v>
      </c>
      <c r="AP135" s="98">
        <f t="shared" si="75"/>
        <v>-0.0509</v>
      </c>
      <c r="AQ135" s="98"/>
      <c r="AR135" s="125" t="s">
        <v>121</v>
      </c>
      <c r="AS135" s="117">
        <f t="shared" si="76"/>
        <v>1</v>
      </c>
      <c r="AT135" s="117"/>
      <c r="AU135" s="101">
        <v>202306</v>
      </c>
      <c r="AV135" s="156" t="s">
        <v>958</v>
      </c>
      <c r="AW135" s="99"/>
      <c r="AX135" s="98"/>
      <c r="AY135" s="98"/>
      <c r="AZ135" s="148"/>
      <c r="BA135" s="98">
        <v>0.0509</v>
      </c>
      <c r="BB135" s="98">
        <v>0.0509</v>
      </c>
      <c r="BC135" s="98">
        <v>0.0509</v>
      </c>
      <c r="BD135" s="172">
        <v>0.0509</v>
      </c>
      <c r="BE135" s="197">
        <f t="shared" si="88"/>
        <v>0</v>
      </c>
      <c r="BF135" s="201"/>
      <c r="BG135" s="194">
        <f t="shared" si="93"/>
        <v>0</v>
      </c>
      <c r="BH135" s="98"/>
      <c r="BI135" s="125"/>
      <c r="BJ135" s="117"/>
      <c r="BK135" s="208"/>
      <c r="BL135" s="200"/>
      <c r="BM135" s="200"/>
      <c r="BN135" s="117"/>
      <c r="BO135" s="209"/>
      <c r="BP135" s="149">
        <f t="shared" ref="BP135:BP137" si="95">+BC135+BE135</f>
        <v>0.0509</v>
      </c>
      <c r="BQ135" s="228"/>
      <c r="BR135" s="232"/>
      <c r="BS135" s="205"/>
      <c r="BT135" s="232"/>
      <c r="BU135" s="124"/>
      <c r="BV135" s="112"/>
      <c r="BW135" s="117"/>
      <c r="BX135" s="159"/>
      <c r="BY135" s="159"/>
      <c r="BZ135" s="159"/>
      <c r="CA135" s="117"/>
      <c r="CB135" s="208"/>
      <c r="CC135" s="208"/>
      <c r="CD135" s="208"/>
      <c r="CE135" s="208"/>
      <c r="CF135" s="208"/>
      <c r="CG135" s="208"/>
      <c r="CH135" s="208"/>
      <c r="CI135" s="208"/>
      <c r="CJ135" s="208"/>
      <c r="CK135" s="208"/>
      <c r="CL135" s="208"/>
      <c r="CM135" s="208"/>
      <c r="CN135" s="208"/>
      <c r="CO135" s="208"/>
      <c r="CP135" s="208"/>
      <c r="CQ135" s="208"/>
      <c r="CR135" s="208"/>
      <c r="CS135" s="208"/>
      <c r="CT135" s="208"/>
      <c r="CU135" s="208"/>
      <c r="CV135" s="208"/>
      <c r="CW135" s="208"/>
      <c r="CX135" s="208"/>
      <c r="CY135" s="208"/>
      <c r="CZ135" s="208"/>
      <c r="DA135" s="208"/>
      <c r="DB135" s="208"/>
      <c r="DC135" s="208"/>
      <c r="DD135" s="96"/>
      <c r="DE135" s="96"/>
      <c r="DF135" s="96"/>
      <c r="DG135" s="96"/>
      <c r="DH135" s="209"/>
      <c r="DI135" s="139"/>
      <c r="DJ135" s="139"/>
      <c r="DK135" s="139"/>
      <c r="DL135" s="139"/>
      <c r="DM135" s="148"/>
      <c r="DN135" s="148"/>
      <c r="DO135" s="148"/>
      <c r="DP135" s="139"/>
      <c r="DQ135" s="139"/>
      <c r="DR135" s="113"/>
      <c r="DS135" s="99"/>
    </row>
    <row r="136" s="14" customFormat="1" ht="105.95" customHeight="1" spans="1:123">
      <c r="A136" s="90">
        <f>+SUBTOTAL(3,G$6:$G136)</f>
        <v>117</v>
      </c>
      <c r="B136" s="94" t="str">
        <f t="shared" si="91"/>
        <v>手续未办结未开工</v>
      </c>
      <c r="C136" s="98"/>
      <c r="D136" s="98"/>
      <c r="E136" s="98"/>
      <c r="F136" s="96"/>
      <c r="G136" s="94" t="s">
        <v>316</v>
      </c>
      <c r="H136" s="94" t="s">
        <v>736</v>
      </c>
      <c r="I136" s="94"/>
      <c r="J136" s="124" t="s">
        <v>959</v>
      </c>
      <c r="K136" s="234" t="s">
        <v>960</v>
      </c>
      <c r="L136" s="90">
        <v>1</v>
      </c>
      <c r="M136" s="94" t="s">
        <v>227</v>
      </c>
      <c r="N136" s="94"/>
      <c r="O136" s="94"/>
      <c r="P136" s="94"/>
      <c r="Q136" s="96"/>
      <c r="R136" s="100"/>
      <c r="S136" s="122" t="s">
        <v>961</v>
      </c>
      <c r="T136" s="122"/>
      <c r="U136" s="234" t="s">
        <v>962</v>
      </c>
      <c r="V136" s="100" t="s">
        <v>525</v>
      </c>
      <c r="W136" s="96" t="s">
        <v>525</v>
      </c>
      <c r="X136" s="111" t="s">
        <v>741</v>
      </c>
      <c r="Y136" s="122"/>
      <c r="Z136" s="122"/>
      <c r="AA136" s="100" t="s">
        <v>181</v>
      </c>
      <c r="AB136" s="96" t="s">
        <v>182</v>
      </c>
      <c r="AC136" s="96" t="s">
        <v>183</v>
      </c>
      <c r="AD136" s="100" t="s">
        <v>118</v>
      </c>
      <c r="AE136" s="96"/>
      <c r="AF136" s="129" t="s">
        <v>134</v>
      </c>
      <c r="AG136" s="96" t="s">
        <v>53</v>
      </c>
      <c r="AH136" s="96"/>
      <c r="AI136" s="96"/>
      <c r="AJ136" s="148">
        <v>11.5</v>
      </c>
      <c r="AK136" s="148"/>
      <c r="AL136" s="149"/>
      <c r="AM136" s="148"/>
      <c r="AN136" s="148"/>
      <c r="AO136" s="98">
        <v>0</v>
      </c>
      <c r="AP136" s="98">
        <f t="shared" si="75"/>
        <v>0</v>
      </c>
      <c r="AQ136" s="98"/>
      <c r="AR136" s="125" t="s">
        <v>231</v>
      </c>
      <c r="AS136" s="117">
        <f t="shared" si="76"/>
        <v>0</v>
      </c>
      <c r="AT136" s="96"/>
      <c r="AU136" s="96"/>
      <c r="AV136" s="96"/>
      <c r="AW136" s="96"/>
      <c r="AX136" s="95"/>
      <c r="AY136" s="95"/>
      <c r="AZ136" s="140"/>
      <c r="BA136" s="140"/>
      <c r="BB136" s="140"/>
      <c r="BC136" s="140"/>
      <c r="BD136" s="312"/>
      <c r="BE136" s="197">
        <f t="shared" si="88"/>
        <v>0</v>
      </c>
      <c r="BF136" s="213"/>
      <c r="BG136" s="194">
        <f t="shared" si="93"/>
        <v>0</v>
      </c>
      <c r="BH136" s="140"/>
      <c r="BI136" s="125" t="s">
        <v>231</v>
      </c>
      <c r="BJ136" s="117">
        <f t="shared" si="94"/>
        <v>0</v>
      </c>
      <c r="BK136" s="202">
        <v>45102</v>
      </c>
      <c r="BL136" s="118"/>
      <c r="BM136" s="118"/>
      <c r="BN136" s="117"/>
      <c r="BO136" s="209"/>
      <c r="BP136" s="149">
        <f t="shared" si="95"/>
        <v>0</v>
      </c>
      <c r="BQ136" s="228" t="e">
        <f t="shared" ref="BQ136:BQ155" si="96">BP136/AM136</f>
        <v>#DIV/0!</v>
      </c>
      <c r="BR136" s="232"/>
      <c r="BS136" s="232" t="s">
        <v>625</v>
      </c>
      <c r="BT136" s="112" t="s">
        <v>963</v>
      </c>
      <c r="BU136" s="112" t="s">
        <v>964</v>
      </c>
      <c r="BV136" s="112"/>
      <c r="BW136" s="127">
        <f t="shared" si="92"/>
        <v>2</v>
      </c>
      <c r="BX136" s="125" t="str">
        <f t="shared" ref="BX136:BX155" si="97">+IF(BW136=0,"办结","未办结")</f>
        <v>未办结</v>
      </c>
      <c r="BY136" s="297" t="s">
        <v>965</v>
      </c>
      <c r="BZ136" s="96" t="s">
        <v>139</v>
      </c>
      <c r="CA136" s="99"/>
      <c r="CB136" s="208" t="s">
        <v>121</v>
      </c>
      <c r="CC136" s="209"/>
      <c r="CD136" s="209"/>
      <c r="CE136" s="208" t="s">
        <v>121</v>
      </c>
      <c r="CF136" s="99"/>
      <c r="CG136" s="209"/>
      <c r="CH136" s="208" t="s">
        <v>125</v>
      </c>
      <c r="CI136" s="209"/>
      <c r="CJ136" s="209"/>
      <c r="CK136" s="209"/>
      <c r="CL136" s="208" t="s">
        <v>125</v>
      </c>
      <c r="CM136" s="209"/>
      <c r="CN136" s="209"/>
      <c r="CO136" s="209"/>
      <c r="CP136" s="208" t="s">
        <v>125</v>
      </c>
      <c r="CQ136" s="209"/>
      <c r="CR136" s="209"/>
      <c r="CS136" s="208" t="s">
        <v>125</v>
      </c>
      <c r="CT136" s="209"/>
      <c r="CU136" s="209"/>
      <c r="CV136" s="208" t="s">
        <v>121</v>
      </c>
      <c r="CW136" s="208" t="s">
        <v>121</v>
      </c>
      <c r="CX136" s="117"/>
      <c r="CY136" s="208" t="s">
        <v>231</v>
      </c>
      <c r="CZ136" s="208" t="s">
        <v>870</v>
      </c>
      <c r="DA136" s="208" t="s">
        <v>871</v>
      </c>
      <c r="DB136" s="208" t="s">
        <v>231</v>
      </c>
      <c r="DC136" s="96" t="s">
        <v>518</v>
      </c>
      <c r="DD136" s="208" t="s">
        <v>125</v>
      </c>
      <c r="DE136" s="209"/>
      <c r="DF136" s="96" t="s">
        <v>125</v>
      </c>
      <c r="DG136" s="209"/>
      <c r="DH136" s="101"/>
      <c r="DI136" s="101"/>
      <c r="DJ136" s="101"/>
      <c r="DK136" s="101"/>
      <c r="DL136" s="101"/>
      <c r="DM136" s="148">
        <v>1</v>
      </c>
      <c r="DN136" s="148">
        <f t="shared" ref="DN136:DN151" si="98">+DK136-DM136</f>
        <v>-1</v>
      </c>
      <c r="DO136" s="148">
        <v>1</v>
      </c>
      <c r="DP136" s="101"/>
      <c r="DQ136" s="101"/>
      <c r="DR136" s="100" t="s">
        <v>966</v>
      </c>
      <c r="DS136" s="117">
        <v>15047392225</v>
      </c>
    </row>
    <row r="137" s="27" customFormat="1" ht="192.95" customHeight="1" spans="1:123">
      <c r="A137" s="90">
        <f>+SUBTOTAL(3,G$6:$G137)</f>
        <v>118</v>
      </c>
      <c r="B137" s="94" t="str">
        <f t="shared" si="91"/>
        <v>手续未办结未开工</v>
      </c>
      <c r="C137" s="98"/>
      <c r="D137" s="98"/>
      <c r="E137" s="98"/>
      <c r="F137" s="96"/>
      <c r="G137" s="94" t="s">
        <v>316</v>
      </c>
      <c r="H137" s="94" t="s">
        <v>736</v>
      </c>
      <c r="I137" s="94"/>
      <c r="J137" s="112" t="s">
        <v>967</v>
      </c>
      <c r="K137" s="111" t="s">
        <v>968</v>
      </c>
      <c r="L137" s="90">
        <v>1</v>
      </c>
      <c r="M137" s="94" t="s">
        <v>227</v>
      </c>
      <c r="N137" s="90"/>
      <c r="O137" s="90"/>
      <c r="P137" s="90"/>
      <c r="Q137" s="99"/>
      <c r="R137" s="121"/>
      <c r="S137" s="149" t="s">
        <v>969</v>
      </c>
      <c r="T137" s="149"/>
      <c r="U137" s="100" t="s">
        <v>970</v>
      </c>
      <c r="V137" s="96" t="s">
        <v>384</v>
      </c>
      <c r="W137" s="96" t="s">
        <v>971</v>
      </c>
      <c r="X137" s="100" t="s">
        <v>741</v>
      </c>
      <c r="Y137" s="100"/>
      <c r="Z137" s="121"/>
      <c r="AA137" s="100" t="s">
        <v>181</v>
      </c>
      <c r="AB137" s="96" t="s">
        <v>182</v>
      </c>
      <c r="AC137" s="96" t="s">
        <v>183</v>
      </c>
      <c r="AD137" s="136" t="s">
        <v>118</v>
      </c>
      <c r="AE137" s="96"/>
      <c r="AF137" s="100" t="s">
        <v>134</v>
      </c>
      <c r="AG137" s="96" t="s">
        <v>53</v>
      </c>
      <c r="AH137" s="96"/>
      <c r="AI137" s="96"/>
      <c r="AJ137" s="148">
        <v>10</v>
      </c>
      <c r="AK137" s="148"/>
      <c r="AL137" s="149"/>
      <c r="AM137" s="148"/>
      <c r="AN137" s="148"/>
      <c r="AO137" s="98">
        <v>0</v>
      </c>
      <c r="AP137" s="98">
        <f t="shared" si="75"/>
        <v>0</v>
      </c>
      <c r="AQ137" s="98"/>
      <c r="AR137" s="125" t="s">
        <v>231</v>
      </c>
      <c r="AS137" s="117">
        <f t="shared" si="76"/>
        <v>0</v>
      </c>
      <c r="AT137" s="149"/>
      <c r="AU137" s="149"/>
      <c r="AV137" s="100"/>
      <c r="AW137" s="96"/>
      <c r="AX137" s="95"/>
      <c r="AY137" s="95"/>
      <c r="AZ137" s="140"/>
      <c r="BA137" s="140"/>
      <c r="BB137" s="140"/>
      <c r="BC137" s="140"/>
      <c r="BD137" s="312"/>
      <c r="BE137" s="197">
        <f t="shared" si="88"/>
        <v>0</v>
      </c>
      <c r="BF137" s="213"/>
      <c r="BG137" s="194">
        <f t="shared" si="93"/>
        <v>0</v>
      </c>
      <c r="BH137" s="140"/>
      <c r="BI137" s="125" t="s">
        <v>231</v>
      </c>
      <c r="BJ137" s="117">
        <f t="shared" si="94"/>
        <v>0</v>
      </c>
      <c r="BK137" s="202">
        <v>45102</v>
      </c>
      <c r="BL137" s="118" t="s">
        <v>972</v>
      </c>
      <c r="BM137" s="118" t="s">
        <v>212</v>
      </c>
      <c r="BN137" s="121"/>
      <c r="BO137" s="235"/>
      <c r="BP137" s="149">
        <f t="shared" si="95"/>
        <v>0</v>
      </c>
      <c r="BQ137" s="228" t="e">
        <f t="shared" si="96"/>
        <v>#DIV/0!</v>
      </c>
      <c r="BR137" s="232"/>
      <c r="BS137" s="232" t="s">
        <v>625</v>
      </c>
      <c r="BT137" s="112" t="s">
        <v>973</v>
      </c>
      <c r="BU137" s="124" t="s">
        <v>974</v>
      </c>
      <c r="BV137" s="112"/>
      <c r="BW137" s="127">
        <f t="shared" si="92"/>
        <v>6</v>
      </c>
      <c r="BX137" s="125" t="str">
        <f t="shared" si="97"/>
        <v>未办结</v>
      </c>
      <c r="BY137" s="297" t="s">
        <v>975</v>
      </c>
      <c r="BZ137" s="96" t="s">
        <v>139</v>
      </c>
      <c r="CA137" s="99"/>
      <c r="CB137" s="321" t="s">
        <v>121</v>
      </c>
      <c r="CC137" s="321"/>
      <c r="CD137" s="321"/>
      <c r="CE137" s="321" t="s">
        <v>121</v>
      </c>
      <c r="CF137" s="321"/>
      <c r="CG137" s="324"/>
      <c r="CH137" s="321" t="s">
        <v>231</v>
      </c>
      <c r="CI137" s="321" t="s">
        <v>134</v>
      </c>
      <c r="CJ137" s="324" t="s">
        <v>849</v>
      </c>
      <c r="CK137" s="321" t="s">
        <v>837</v>
      </c>
      <c r="CL137" s="321" t="s">
        <v>121</v>
      </c>
      <c r="CM137" s="321"/>
      <c r="CN137" s="321"/>
      <c r="CO137" s="321"/>
      <c r="CP137" s="321" t="s">
        <v>121</v>
      </c>
      <c r="CQ137" s="324"/>
      <c r="CR137" s="321"/>
      <c r="CS137" s="321" t="s">
        <v>231</v>
      </c>
      <c r="CT137" s="324" t="s">
        <v>976</v>
      </c>
      <c r="CU137" s="324" t="s">
        <v>515</v>
      </c>
      <c r="CV137" s="321" t="s">
        <v>121</v>
      </c>
      <c r="CW137" s="321" t="s">
        <v>231</v>
      </c>
      <c r="CX137" s="321" t="s">
        <v>977</v>
      </c>
      <c r="CY137" s="95" t="s">
        <v>231</v>
      </c>
      <c r="CZ137" s="321" t="s">
        <v>516</v>
      </c>
      <c r="DA137" s="324" t="s">
        <v>629</v>
      </c>
      <c r="DB137" s="321" t="s">
        <v>231</v>
      </c>
      <c r="DC137" s="321" t="s">
        <v>518</v>
      </c>
      <c r="DD137" s="95" t="s">
        <v>231</v>
      </c>
      <c r="DE137" s="321" t="s">
        <v>978</v>
      </c>
      <c r="DF137" s="96" t="s">
        <v>125</v>
      </c>
      <c r="DG137" s="321"/>
      <c r="DH137" s="101"/>
      <c r="DI137" s="101"/>
      <c r="DJ137" s="101"/>
      <c r="DK137" s="101"/>
      <c r="DL137" s="101"/>
      <c r="DM137" s="148">
        <v>0.5</v>
      </c>
      <c r="DN137" s="148">
        <f t="shared" si="98"/>
        <v>-0.5</v>
      </c>
      <c r="DO137" s="148">
        <v>0.5</v>
      </c>
      <c r="DP137" s="101"/>
      <c r="DQ137" s="101"/>
      <c r="DR137" s="111" t="s">
        <v>979</v>
      </c>
      <c r="DS137" s="122">
        <v>15389773159</v>
      </c>
    </row>
    <row r="138" s="14" customFormat="1" ht="129.95" customHeight="1" spans="1:123">
      <c r="A138" s="90">
        <f>+SUBTOTAL(3,G$6:$G138)</f>
        <v>119</v>
      </c>
      <c r="B138" s="94" t="str">
        <f t="shared" si="91"/>
        <v>手续已办结已开工</v>
      </c>
      <c r="C138" s="98" t="s">
        <v>482</v>
      </c>
      <c r="D138" s="98" t="s">
        <v>980</v>
      </c>
      <c r="E138" s="98">
        <v>32</v>
      </c>
      <c r="F138" s="96" t="s">
        <v>103</v>
      </c>
      <c r="G138" s="94" t="s">
        <v>316</v>
      </c>
      <c r="H138" s="94" t="s">
        <v>736</v>
      </c>
      <c r="I138" s="94"/>
      <c r="J138" s="124" t="s">
        <v>981</v>
      </c>
      <c r="K138" s="234" t="s">
        <v>982</v>
      </c>
      <c r="L138" s="90">
        <v>1</v>
      </c>
      <c r="M138" s="125" t="s">
        <v>176</v>
      </c>
      <c r="N138" s="90"/>
      <c r="O138" s="94" t="s">
        <v>109</v>
      </c>
      <c r="P138" s="94" t="s">
        <v>162</v>
      </c>
      <c r="Q138" s="96" t="s">
        <v>983</v>
      </c>
      <c r="R138" s="100" t="s">
        <v>984</v>
      </c>
      <c r="S138" s="206" t="s">
        <v>985</v>
      </c>
      <c r="T138" s="206"/>
      <c r="U138" s="234" t="s">
        <v>986</v>
      </c>
      <c r="V138" s="100" t="s">
        <v>525</v>
      </c>
      <c r="W138" s="96" t="s">
        <v>525</v>
      </c>
      <c r="X138" s="111" t="s">
        <v>741</v>
      </c>
      <c r="Y138" s="122"/>
      <c r="Z138" s="122"/>
      <c r="AA138" s="100" t="s">
        <v>181</v>
      </c>
      <c r="AB138" s="96" t="s">
        <v>182</v>
      </c>
      <c r="AC138" s="96" t="s">
        <v>183</v>
      </c>
      <c r="AD138" s="100" t="s">
        <v>118</v>
      </c>
      <c r="AE138" s="96" t="s">
        <v>51</v>
      </c>
      <c r="AF138" s="129" t="s">
        <v>134</v>
      </c>
      <c r="AG138" s="96"/>
      <c r="AH138" s="96"/>
      <c r="AI138" s="96">
        <v>5</v>
      </c>
      <c r="AJ138" s="148">
        <v>4.8</v>
      </c>
      <c r="AK138" s="148">
        <v>1.0051</v>
      </c>
      <c r="AL138" s="149">
        <v>1.0051</v>
      </c>
      <c r="AM138" s="148">
        <v>0.2</v>
      </c>
      <c r="AN138" s="148">
        <v>1.5</v>
      </c>
      <c r="AO138" s="98">
        <v>0.2</v>
      </c>
      <c r="AP138" s="98">
        <f t="shared" si="75"/>
        <v>0</v>
      </c>
      <c r="AQ138" s="98">
        <v>0.2</v>
      </c>
      <c r="AR138" s="125" t="s">
        <v>121</v>
      </c>
      <c r="AS138" s="117">
        <f t="shared" si="76"/>
        <v>1</v>
      </c>
      <c r="AT138" s="99" t="s">
        <v>184</v>
      </c>
      <c r="AU138" s="99">
        <v>202205</v>
      </c>
      <c r="AV138" s="99" t="s">
        <v>987</v>
      </c>
      <c r="AW138" s="99">
        <v>0</v>
      </c>
      <c r="AX138" s="98">
        <v>0</v>
      </c>
      <c r="AY138" s="98">
        <v>0</v>
      </c>
      <c r="AZ138" s="98">
        <v>0</v>
      </c>
      <c r="BA138" s="98">
        <v>0</v>
      </c>
      <c r="BB138" s="98">
        <v>0</v>
      </c>
      <c r="BC138" s="98"/>
      <c r="BD138" s="172"/>
      <c r="BE138" s="197">
        <f t="shared" si="88"/>
        <v>0.2</v>
      </c>
      <c r="BF138" s="201"/>
      <c r="BG138" s="194">
        <f t="shared" si="93"/>
        <v>0.2</v>
      </c>
      <c r="BH138" s="98">
        <v>0.2</v>
      </c>
      <c r="BI138" s="125" t="s">
        <v>121</v>
      </c>
      <c r="BJ138" s="117">
        <f t="shared" si="94"/>
        <v>1</v>
      </c>
      <c r="BK138" s="202">
        <v>45047</v>
      </c>
      <c r="BL138" s="121"/>
      <c r="BM138" s="118"/>
      <c r="BN138" s="117"/>
      <c r="BO138" s="209">
        <v>45261</v>
      </c>
      <c r="BP138" s="149">
        <v>0.1</v>
      </c>
      <c r="BQ138" s="228">
        <f t="shared" si="96"/>
        <v>0.5</v>
      </c>
      <c r="BR138" s="232"/>
      <c r="BS138" s="232" t="s">
        <v>988</v>
      </c>
      <c r="BT138" s="112" t="s">
        <v>989</v>
      </c>
      <c r="BU138" s="124" t="s">
        <v>990</v>
      </c>
      <c r="BV138" s="112"/>
      <c r="BW138" s="127">
        <f t="shared" si="92"/>
        <v>0</v>
      </c>
      <c r="BX138" s="125" t="str">
        <f t="shared" si="97"/>
        <v>办结</v>
      </c>
      <c r="BY138" s="159"/>
      <c r="BZ138" s="117"/>
      <c r="CA138" s="117"/>
      <c r="CB138" s="199" t="s">
        <v>121</v>
      </c>
      <c r="CC138" s="199"/>
      <c r="CD138" s="199"/>
      <c r="CE138" s="95" t="s">
        <v>125</v>
      </c>
      <c r="CF138" s="95"/>
      <c r="CG138" s="95"/>
      <c r="CH138" s="199" t="s">
        <v>121</v>
      </c>
      <c r="CI138" s="199"/>
      <c r="CJ138" s="199"/>
      <c r="CK138" s="199"/>
      <c r="CL138" s="199" t="s">
        <v>121</v>
      </c>
      <c r="CM138" s="199"/>
      <c r="CN138" s="199"/>
      <c r="CO138" s="199"/>
      <c r="CP138" s="95" t="s">
        <v>121</v>
      </c>
      <c r="CQ138" s="95"/>
      <c r="CR138" s="95"/>
      <c r="CS138" s="199" t="s">
        <v>121</v>
      </c>
      <c r="CT138" s="199"/>
      <c r="CU138" s="199"/>
      <c r="CV138" s="199" t="s">
        <v>125</v>
      </c>
      <c r="CW138" s="199" t="s">
        <v>125</v>
      </c>
      <c r="CX138" s="199"/>
      <c r="CY138" s="199" t="s">
        <v>125</v>
      </c>
      <c r="CZ138" s="199"/>
      <c r="DA138" s="199"/>
      <c r="DB138" s="199" t="s">
        <v>121</v>
      </c>
      <c r="DC138" s="199"/>
      <c r="DD138" s="199" t="s">
        <v>121</v>
      </c>
      <c r="DE138" s="199"/>
      <c r="DF138" s="199"/>
      <c r="DG138" s="199"/>
      <c r="DH138" s="99"/>
      <c r="DI138" s="99"/>
      <c r="DJ138" s="99"/>
      <c r="DK138" s="99"/>
      <c r="DL138" s="99"/>
      <c r="DM138" s="148">
        <v>1.5</v>
      </c>
      <c r="DN138" s="148">
        <f t="shared" si="98"/>
        <v>-1.5</v>
      </c>
      <c r="DO138" s="148">
        <v>1.5</v>
      </c>
      <c r="DP138" s="99"/>
      <c r="DQ138" s="99"/>
      <c r="DR138" s="96" t="s">
        <v>991</v>
      </c>
      <c r="DS138" s="117">
        <v>15149502508</v>
      </c>
    </row>
    <row r="139" s="14" customFormat="1" ht="129.95" customHeight="1" spans="1:123">
      <c r="A139" s="90">
        <f>+SUBTOTAL(3,G$6:$G139)</f>
        <v>120</v>
      </c>
      <c r="B139" s="94" t="s">
        <v>127</v>
      </c>
      <c r="C139" s="98"/>
      <c r="D139" s="98"/>
      <c r="E139" s="98"/>
      <c r="F139" s="96" t="s">
        <v>103</v>
      </c>
      <c r="G139" s="94" t="s">
        <v>316</v>
      </c>
      <c r="H139" s="94" t="s">
        <v>736</v>
      </c>
      <c r="I139" s="94"/>
      <c r="J139" s="124" t="s">
        <v>992</v>
      </c>
      <c r="K139" s="234" t="s">
        <v>993</v>
      </c>
      <c r="L139" s="90">
        <v>1</v>
      </c>
      <c r="M139" s="125" t="s">
        <v>176</v>
      </c>
      <c r="N139" s="94" t="s">
        <v>108</v>
      </c>
      <c r="O139" s="94" t="s">
        <v>109</v>
      </c>
      <c r="P139" s="94" t="s">
        <v>110</v>
      </c>
      <c r="Q139" s="96" t="s">
        <v>983</v>
      </c>
      <c r="R139" s="159" t="s">
        <v>984</v>
      </c>
      <c r="S139" s="206" t="s">
        <v>994</v>
      </c>
      <c r="T139" s="206"/>
      <c r="U139" s="234" t="s">
        <v>995</v>
      </c>
      <c r="V139" s="100" t="s">
        <v>525</v>
      </c>
      <c r="W139" s="96" t="s">
        <v>525</v>
      </c>
      <c r="X139" s="111" t="s">
        <v>741</v>
      </c>
      <c r="Y139" s="122"/>
      <c r="Z139" s="122"/>
      <c r="AA139" s="100" t="s">
        <v>181</v>
      </c>
      <c r="AB139" s="96" t="s">
        <v>182</v>
      </c>
      <c r="AC139" s="96" t="s">
        <v>183</v>
      </c>
      <c r="AD139" s="100" t="s">
        <v>118</v>
      </c>
      <c r="AE139" s="96" t="s">
        <v>51</v>
      </c>
      <c r="AF139" s="129" t="s">
        <v>134</v>
      </c>
      <c r="AG139" s="96"/>
      <c r="AH139" s="96"/>
      <c r="AI139" s="96">
        <v>5</v>
      </c>
      <c r="AJ139" s="148">
        <v>6</v>
      </c>
      <c r="AK139" s="148">
        <v>1.5843</v>
      </c>
      <c r="AL139" s="149">
        <v>1.3198</v>
      </c>
      <c r="AM139" s="148">
        <v>0.5</v>
      </c>
      <c r="AN139" s="148">
        <v>1.5</v>
      </c>
      <c r="AO139" s="98">
        <v>0.13</v>
      </c>
      <c r="AP139" s="98">
        <f t="shared" si="75"/>
        <v>0.0242</v>
      </c>
      <c r="AQ139" s="98">
        <v>0.02</v>
      </c>
      <c r="AR139" s="125" t="s">
        <v>121</v>
      </c>
      <c r="AS139" s="117">
        <f t="shared" si="76"/>
        <v>1</v>
      </c>
      <c r="AT139" s="96" t="s">
        <v>208</v>
      </c>
      <c r="AU139" s="96" t="s">
        <v>674</v>
      </c>
      <c r="AV139" s="96" t="s">
        <v>996</v>
      </c>
      <c r="AW139" s="96">
        <v>0.1353</v>
      </c>
      <c r="AX139" s="95">
        <v>0.1756</v>
      </c>
      <c r="AY139" s="95">
        <v>0.2624</v>
      </c>
      <c r="AZ139" s="95">
        <v>0.3082</v>
      </c>
      <c r="BA139" s="95">
        <v>0.3507</v>
      </c>
      <c r="BB139" s="95">
        <v>0.3775</v>
      </c>
      <c r="BC139" s="95">
        <v>0.4358</v>
      </c>
      <c r="BD139" s="179">
        <v>0.4822</v>
      </c>
      <c r="BE139" s="197">
        <v>0.04</v>
      </c>
      <c r="BF139" s="211">
        <v>0.04</v>
      </c>
      <c r="BG139" s="194">
        <f t="shared" si="93"/>
        <v>0</v>
      </c>
      <c r="BH139" s="95">
        <v>0.02</v>
      </c>
      <c r="BI139" s="125" t="s">
        <v>137</v>
      </c>
      <c r="BJ139" s="117">
        <f t="shared" si="94"/>
        <v>1</v>
      </c>
      <c r="BK139" s="199" t="s">
        <v>187</v>
      </c>
      <c r="BL139" s="118" t="s">
        <v>997</v>
      </c>
      <c r="BM139" s="118" t="s">
        <v>212</v>
      </c>
      <c r="BN139" s="117">
        <v>1</v>
      </c>
      <c r="BO139" s="209" t="s">
        <v>880</v>
      </c>
      <c r="BP139" s="149">
        <f t="shared" ref="BP139:BP141" si="99">+BC139+BE139</f>
        <v>0.4758</v>
      </c>
      <c r="BQ139" s="228">
        <f t="shared" si="96"/>
        <v>0.9516</v>
      </c>
      <c r="BR139" s="232"/>
      <c r="BS139" s="200"/>
      <c r="BT139" s="112" t="s">
        <v>998</v>
      </c>
      <c r="BU139" s="237"/>
      <c r="BV139" s="112"/>
      <c r="BW139" s="127">
        <f t="shared" si="92"/>
        <v>0</v>
      </c>
      <c r="BX139" s="125" t="str">
        <f t="shared" si="97"/>
        <v>办结</v>
      </c>
      <c r="BY139" s="159"/>
      <c r="BZ139" s="117"/>
      <c r="CA139" s="117"/>
      <c r="CB139" s="199" t="s">
        <v>121</v>
      </c>
      <c r="CC139" s="199"/>
      <c r="CD139" s="199"/>
      <c r="CE139" s="95" t="s">
        <v>125</v>
      </c>
      <c r="CF139" s="95"/>
      <c r="CG139" s="95"/>
      <c r="CH139" s="199" t="s">
        <v>121</v>
      </c>
      <c r="CI139" s="199"/>
      <c r="CJ139" s="199"/>
      <c r="CK139" s="199"/>
      <c r="CL139" s="199" t="s">
        <v>121</v>
      </c>
      <c r="CM139" s="199"/>
      <c r="CN139" s="199"/>
      <c r="CO139" s="199"/>
      <c r="CP139" s="95" t="s">
        <v>121</v>
      </c>
      <c r="CQ139" s="95"/>
      <c r="CR139" s="95"/>
      <c r="CS139" s="199" t="s">
        <v>121</v>
      </c>
      <c r="CT139" s="199"/>
      <c r="CU139" s="199"/>
      <c r="CV139" s="199" t="s">
        <v>125</v>
      </c>
      <c r="CW139" s="199" t="s">
        <v>125</v>
      </c>
      <c r="CX139" s="199"/>
      <c r="CY139" s="199" t="s">
        <v>125</v>
      </c>
      <c r="CZ139" s="199"/>
      <c r="DA139" s="199"/>
      <c r="DB139" s="199" t="s">
        <v>121</v>
      </c>
      <c r="DC139" s="199"/>
      <c r="DD139" s="199" t="s">
        <v>121</v>
      </c>
      <c r="DE139" s="199"/>
      <c r="DF139" s="199"/>
      <c r="DG139" s="199"/>
      <c r="DH139" s="101"/>
      <c r="DI139" s="101"/>
      <c r="DJ139" s="101"/>
      <c r="DK139" s="101"/>
      <c r="DL139" s="101"/>
      <c r="DM139" s="148">
        <v>1.5</v>
      </c>
      <c r="DN139" s="148">
        <f t="shared" si="98"/>
        <v>-1.5</v>
      </c>
      <c r="DO139" s="148">
        <v>1.5</v>
      </c>
      <c r="DP139" s="101"/>
      <c r="DQ139" s="101"/>
      <c r="DR139" s="100" t="s">
        <v>991</v>
      </c>
      <c r="DS139" s="117">
        <v>15149502508</v>
      </c>
    </row>
    <row r="140" s="14" customFormat="1" ht="125.1" customHeight="1" spans="1:123">
      <c r="A140" s="90">
        <f>+SUBTOTAL(3,G$6:$G140)</f>
        <v>121</v>
      </c>
      <c r="B140" s="94" t="s">
        <v>127</v>
      </c>
      <c r="C140" s="98"/>
      <c r="D140" s="98"/>
      <c r="E140" s="98"/>
      <c r="F140" s="96" t="s">
        <v>103</v>
      </c>
      <c r="G140" s="94" t="s">
        <v>316</v>
      </c>
      <c r="H140" s="94" t="s">
        <v>736</v>
      </c>
      <c r="I140" s="94"/>
      <c r="J140" s="124" t="s">
        <v>999</v>
      </c>
      <c r="K140" s="234" t="s">
        <v>1000</v>
      </c>
      <c r="L140" s="90">
        <v>1</v>
      </c>
      <c r="M140" s="125" t="s">
        <v>176</v>
      </c>
      <c r="N140" s="90"/>
      <c r="O140" s="90"/>
      <c r="P140" s="90"/>
      <c r="Q140" s="96" t="s">
        <v>121</v>
      </c>
      <c r="R140" s="234" t="s">
        <v>984</v>
      </c>
      <c r="S140" s="122" t="s">
        <v>1001</v>
      </c>
      <c r="T140" s="122"/>
      <c r="U140" s="234" t="s">
        <v>1002</v>
      </c>
      <c r="V140" s="100" t="s">
        <v>525</v>
      </c>
      <c r="W140" s="96" t="s">
        <v>525</v>
      </c>
      <c r="X140" s="111" t="s">
        <v>741</v>
      </c>
      <c r="Y140" s="122"/>
      <c r="Z140" s="122"/>
      <c r="AA140" s="100" t="s">
        <v>181</v>
      </c>
      <c r="AB140" s="96" t="s">
        <v>182</v>
      </c>
      <c r="AC140" s="96" t="s">
        <v>183</v>
      </c>
      <c r="AD140" s="100" t="s">
        <v>118</v>
      </c>
      <c r="AE140" s="96" t="s">
        <v>51</v>
      </c>
      <c r="AF140" s="129" t="s">
        <v>134</v>
      </c>
      <c r="AG140" s="96"/>
      <c r="AH140" s="96"/>
      <c r="AI140" s="96">
        <v>5</v>
      </c>
      <c r="AJ140" s="148">
        <v>1.03</v>
      </c>
      <c r="AK140" s="148">
        <v>0.4772</v>
      </c>
      <c r="AL140" s="149">
        <v>0.3714</v>
      </c>
      <c r="AM140" s="148">
        <v>0.03</v>
      </c>
      <c r="AN140" s="148">
        <v>0.15</v>
      </c>
      <c r="AO140" s="98">
        <v>0</v>
      </c>
      <c r="AP140" s="98">
        <f t="shared" si="75"/>
        <v>-0.0032</v>
      </c>
      <c r="AQ140" s="98"/>
      <c r="AR140" s="125" t="s">
        <v>121</v>
      </c>
      <c r="AS140" s="117">
        <f t="shared" si="76"/>
        <v>1</v>
      </c>
      <c r="AT140" s="96" t="s">
        <v>184</v>
      </c>
      <c r="AU140" s="96" t="s">
        <v>906</v>
      </c>
      <c r="AV140" s="96" t="s">
        <v>1003</v>
      </c>
      <c r="AW140" s="96">
        <v>0</v>
      </c>
      <c r="AX140" s="95">
        <v>0.0043</v>
      </c>
      <c r="AY140" s="95">
        <v>0.0227</v>
      </c>
      <c r="AZ140" s="95">
        <v>0.0271</v>
      </c>
      <c r="BA140" s="95">
        <v>0.0292</v>
      </c>
      <c r="BB140" s="95">
        <v>0.0332</v>
      </c>
      <c r="BC140" s="95">
        <v>0.0332</v>
      </c>
      <c r="BD140" s="179">
        <v>0.0332</v>
      </c>
      <c r="BE140" s="197">
        <f t="shared" ref="BE140:BE142" si="100">BH140-(BD140-BC140)</f>
        <v>0</v>
      </c>
      <c r="BF140" s="211"/>
      <c r="BG140" s="194">
        <f t="shared" si="93"/>
        <v>0</v>
      </c>
      <c r="BH140" s="95"/>
      <c r="BI140" s="125" t="s">
        <v>137</v>
      </c>
      <c r="BJ140" s="117">
        <f t="shared" si="94"/>
        <v>1</v>
      </c>
      <c r="BK140" s="199" t="s">
        <v>187</v>
      </c>
      <c r="BL140" s="118" t="s">
        <v>1004</v>
      </c>
      <c r="BM140" s="118" t="s">
        <v>212</v>
      </c>
      <c r="BN140" s="117">
        <v>1</v>
      </c>
      <c r="BO140" s="209" t="s">
        <v>880</v>
      </c>
      <c r="BP140" s="149">
        <f t="shared" si="99"/>
        <v>0.0332</v>
      </c>
      <c r="BQ140" s="228">
        <f t="shared" si="96"/>
        <v>1.10666666666667</v>
      </c>
      <c r="BR140" s="232"/>
      <c r="BS140" s="200"/>
      <c r="BT140" s="112" t="s">
        <v>1005</v>
      </c>
      <c r="BU140" s="237"/>
      <c r="BV140" s="112"/>
      <c r="BW140" s="127">
        <f t="shared" si="92"/>
        <v>0</v>
      </c>
      <c r="BX140" s="125" t="str">
        <f t="shared" si="97"/>
        <v>办结</v>
      </c>
      <c r="BY140" s="159"/>
      <c r="BZ140" s="117"/>
      <c r="CA140" s="117"/>
      <c r="CB140" s="199" t="s">
        <v>121</v>
      </c>
      <c r="CC140" s="199"/>
      <c r="CD140" s="199"/>
      <c r="CE140" s="95" t="s">
        <v>121</v>
      </c>
      <c r="CF140" s="95"/>
      <c r="CG140" s="95"/>
      <c r="CH140" s="199" t="s">
        <v>121</v>
      </c>
      <c r="CI140" s="199"/>
      <c r="CJ140" s="199"/>
      <c r="CK140" s="199"/>
      <c r="CL140" s="199" t="s">
        <v>121</v>
      </c>
      <c r="CM140" s="199"/>
      <c r="CN140" s="199"/>
      <c r="CO140" s="199"/>
      <c r="CP140" s="95" t="s">
        <v>121</v>
      </c>
      <c r="CQ140" s="95"/>
      <c r="CR140" s="95"/>
      <c r="CS140" s="199" t="s">
        <v>121</v>
      </c>
      <c r="CT140" s="199"/>
      <c r="CU140" s="199"/>
      <c r="CV140" s="199" t="s">
        <v>121</v>
      </c>
      <c r="CW140" s="199" t="s">
        <v>121</v>
      </c>
      <c r="CX140" s="199"/>
      <c r="CY140" s="199" t="s">
        <v>121</v>
      </c>
      <c r="CZ140" s="199"/>
      <c r="DA140" s="199"/>
      <c r="DB140" s="199" t="s">
        <v>121</v>
      </c>
      <c r="DC140" s="199"/>
      <c r="DD140" s="199" t="s">
        <v>121</v>
      </c>
      <c r="DE140" s="199"/>
      <c r="DF140" s="199"/>
      <c r="DG140" s="199"/>
      <c r="DH140" s="101"/>
      <c r="DI140" s="101"/>
      <c r="DJ140" s="101"/>
      <c r="DK140" s="101"/>
      <c r="DL140" s="101"/>
      <c r="DM140" s="148">
        <v>0.15</v>
      </c>
      <c r="DN140" s="148">
        <f t="shared" si="98"/>
        <v>-0.15</v>
      </c>
      <c r="DO140" s="148">
        <v>0.25</v>
      </c>
      <c r="DP140" s="101"/>
      <c r="DQ140" s="101"/>
      <c r="DR140" s="100" t="s">
        <v>1006</v>
      </c>
      <c r="DS140" s="117">
        <v>13806740600</v>
      </c>
    </row>
    <row r="141" s="14" customFormat="1" ht="126" customHeight="1" spans="1:123">
      <c r="A141" s="90">
        <f>+SUBTOTAL(3,G$6:$G141)</f>
        <v>122</v>
      </c>
      <c r="B141" s="94" t="str">
        <f t="shared" ref="B141:B147" si="101">_xlfn.IFS(AND(BI141="否",BX141="办结"),"手续已办结未开工",AND(BI141="是",BX141="未办结"),"手续未办结已开工",AND(BI141="否",BX141="未办结"),"手续未办结未开工",AND(BI141="是",BX141="办结"),"手续已办结已开工")</f>
        <v>手续已办结已开工</v>
      </c>
      <c r="C141" s="98" t="s">
        <v>1007</v>
      </c>
      <c r="D141" s="98" t="s">
        <v>1008</v>
      </c>
      <c r="E141" s="98">
        <v>71</v>
      </c>
      <c r="F141" s="96" t="s">
        <v>103</v>
      </c>
      <c r="G141" s="94" t="s">
        <v>316</v>
      </c>
      <c r="H141" s="94" t="s">
        <v>736</v>
      </c>
      <c r="I141" s="94">
        <v>1</v>
      </c>
      <c r="J141" s="124" t="s">
        <v>1009</v>
      </c>
      <c r="K141" s="234" t="s">
        <v>1010</v>
      </c>
      <c r="L141" s="90">
        <v>1</v>
      </c>
      <c r="M141" s="125" t="s">
        <v>176</v>
      </c>
      <c r="N141" s="94" t="s">
        <v>108</v>
      </c>
      <c r="O141" s="94" t="s">
        <v>109</v>
      </c>
      <c r="P141" s="94" t="s">
        <v>162</v>
      </c>
      <c r="Q141" s="96" t="s">
        <v>217</v>
      </c>
      <c r="R141" s="159" t="s">
        <v>752</v>
      </c>
      <c r="S141" s="122" t="s">
        <v>1011</v>
      </c>
      <c r="T141" s="122"/>
      <c r="U141" s="234" t="s">
        <v>1012</v>
      </c>
      <c r="V141" s="100" t="s">
        <v>525</v>
      </c>
      <c r="W141" s="96" t="s">
        <v>525</v>
      </c>
      <c r="X141" s="111" t="s">
        <v>741</v>
      </c>
      <c r="Y141" s="122"/>
      <c r="Z141" s="122"/>
      <c r="AA141" s="100" t="s">
        <v>181</v>
      </c>
      <c r="AB141" s="96" t="s">
        <v>182</v>
      </c>
      <c r="AC141" s="96" t="s">
        <v>183</v>
      </c>
      <c r="AD141" s="100" t="s">
        <v>118</v>
      </c>
      <c r="AE141" s="96" t="s">
        <v>51</v>
      </c>
      <c r="AF141" s="129" t="s">
        <v>134</v>
      </c>
      <c r="AG141" s="96"/>
      <c r="AH141" s="96"/>
      <c r="AI141" s="96" t="s">
        <v>328</v>
      </c>
      <c r="AJ141" s="148">
        <v>10.6882</v>
      </c>
      <c r="AK141" s="148">
        <v>5.7945</v>
      </c>
      <c r="AL141" s="149">
        <v>1.1751</v>
      </c>
      <c r="AM141" s="148">
        <v>1.1</v>
      </c>
      <c r="AN141" s="148">
        <v>1.5</v>
      </c>
      <c r="AO141" s="98">
        <v>0.3</v>
      </c>
      <c r="AP141" s="98">
        <f t="shared" si="75"/>
        <v>0.0125</v>
      </c>
      <c r="AQ141" s="98">
        <v>0.1628</v>
      </c>
      <c r="AR141" s="125" t="s">
        <v>121</v>
      </c>
      <c r="AS141" s="117">
        <f t="shared" si="76"/>
        <v>1</v>
      </c>
      <c r="AT141" s="96" t="s">
        <v>208</v>
      </c>
      <c r="AU141" s="96" t="s">
        <v>1013</v>
      </c>
      <c r="AV141" s="96" t="s">
        <v>1014</v>
      </c>
      <c r="AW141" s="96">
        <v>0.0284</v>
      </c>
      <c r="AX141" s="95">
        <v>0.1409</v>
      </c>
      <c r="AY141" s="95">
        <v>0.3244</v>
      </c>
      <c r="AZ141" s="95">
        <v>0.55</v>
      </c>
      <c r="BA141" s="95">
        <v>0.7092</v>
      </c>
      <c r="BB141" s="95">
        <v>0.8172</v>
      </c>
      <c r="BC141" s="95">
        <v>0.9544</v>
      </c>
      <c r="BD141" s="179">
        <v>0.9841</v>
      </c>
      <c r="BE141" s="197">
        <f t="shared" si="100"/>
        <v>0.1331</v>
      </c>
      <c r="BF141" s="211">
        <v>0.05</v>
      </c>
      <c r="BG141" s="194">
        <f t="shared" si="93"/>
        <v>0.0831</v>
      </c>
      <c r="BH141" s="95">
        <v>0.1628</v>
      </c>
      <c r="BI141" s="125" t="s">
        <v>121</v>
      </c>
      <c r="BJ141" s="117">
        <f t="shared" si="94"/>
        <v>1</v>
      </c>
      <c r="BK141" s="199" t="s">
        <v>187</v>
      </c>
      <c r="BL141" s="118"/>
      <c r="BM141" s="118" t="s">
        <v>212</v>
      </c>
      <c r="BN141" s="117">
        <v>1</v>
      </c>
      <c r="BO141" s="209">
        <v>45627</v>
      </c>
      <c r="BP141" s="149">
        <f t="shared" si="99"/>
        <v>1.0875</v>
      </c>
      <c r="BQ141" s="228">
        <f t="shared" si="96"/>
        <v>0.988636363636364</v>
      </c>
      <c r="BR141" s="232"/>
      <c r="BS141" s="200"/>
      <c r="BT141" s="112" t="s">
        <v>1015</v>
      </c>
      <c r="BU141" s="237"/>
      <c r="BV141" s="112"/>
      <c r="BW141" s="127">
        <f t="shared" si="92"/>
        <v>0</v>
      </c>
      <c r="BX141" s="125" t="str">
        <f t="shared" si="97"/>
        <v>办结</v>
      </c>
      <c r="BY141" s="159"/>
      <c r="BZ141" s="117"/>
      <c r="CA141" s="117"/>
      <c r="CB141" s="199" t="s">
        <v>121</v>
      </c>
      <c r="CC141" s="199"/>
      <c r="CD141" s="199"/>
      <c r="CE141" s="95" t="s">
        <v>121</v>
      </c>
      <c r="CF141" s="95"/>
      <c r="CG141" s="95"/>
      <c r="CH141" s="199" t="s">
        <v>121</v>
      </c>
      <c r="CI141" s="199"/>
      <c r="CJ141" s="199"/>
      <c r="CK141" s="199"/>
      <c r="CL141" s="199" t="s">
        <v>121</v>
      </c>
      <c r="CM141" s="199"/>
      <c r="CN141" s="199"/>
      <c r="CO141" s="199"/>
      <c r="CP141" s="95" t="s">
        <v>121</v>
      </c>
      <c r="CQ141" s="95"/>
      <c r="CR141" s="95"/>
      <c r="CS141" s="199" t="s">
        <v>121</v>
      </c>
      <c r="CT141" s="199"/>
      <c r="CU141" s="199"/>
      <c r="CV141" s="199" t="s">
        <v>121</v>
      </c>
      <c r="CW141" s="199" t="s">
        <v>121</v>
      </c>
      <c r="CX141" s="199"/>
      <c r="CY141" s="199" t="s">
        <v>121</v>
      </c>
      <c r="CZ141" s="199"/>
      <c r="DA141" s="199"/>
      <c r="DB141" s="199" t="s">
        <v>121</v>
      </c>
      <c r="DC141" s="199"/>
      <c r="DD141" s="199" t="s">
        <v>121</v>
      </c>
      <c r="DE141" s="199"/>
      <c r="DF141" s="199"/>
      <c r="DG141" s="199"/>
      <c r="DH141" s="101"/>
      <c r="DI141" s="101"/>
      <c r="DJ141" s="101"/>
      <c r="DK141" s="101"/>
      <c r="DL141" s="101"/>
      <c r="DM141" s="148">
        <v>1.5</v>
      </c>
      <c r="DN141" s="148">
        <f t="shared" si="98"/>
        <v>-1.5</v>
      </c>
      <c r="DO141" s="148">
        <v>1.5</v>
      </c>
      <c r="DP141" s="101"/>
      <c r="DQ141" s="101"/>
      <c r="DR141" s="100" t="s">
        <v>1016</v>
      </c>
      <c r="DS141" s="117">
        <v>18853699526</v>
      </c>
    </row>
    <row r="142" s="14" customFormat="1" ht="117.95" customHeight="1" spans="1:123">
      <c r="A142" s="90">
        <f>+SUBTOTAL(3,G$6:$G142)</f>
        <v>123</v>
      </c>
      <c r="B142" s="94" t="str">
        <f t="shared" si="101"/>
        <v>手续已办结已开工</v>
      </c>
      <c r="C142" s="98"/>
      <c r="D142" s="98"/>
      <c r="E142" s="98"/>
      <c r="F142" s="96"/>
      <c r="G142" s="94" t="s">
        <v>316</v>
      </c>
      <c r="H142" s="94" t="s">
        <v>736</v>
      </c>
      <c r="I142" s="94"/>
      <c r="J142" s="124" t="s">
        <v>1017</v>
      </c>
      <c r="K142" s="234" t="s">
        <v>1018</v>
      </c>
      <c r="L142" s="90">
        <v>1</v>
      </c>
      <c r="M142" s="125" t="s">
        <v>176</v>
      </c>
      <c r="N142" s="90"/>
      <c r="O142" s="90"/>
      <c r="P142" s="90"/>
      <c r="Q142" s="96"/>
      <c r="R142" s="206"/>
      <c r="S142" s="122" t="s">
        <v>1019</v>
      </c>
      <c r="T142" s="122"/>
      <c r="U142" s="234" t="s">
        <v>1020</v>
      </c>
      <c r="V142" s="100" t="s">
        <v>525</v>
      </c>
      <c r="W142" s="96" t="s">
        <v>525</v>
      </c>
      <c r="X142" s="111" t="s">
        <v>741</v>
      </c>
      <c r="Y142" s="122"/>
      <c r="Z142" s="122"/>
      <c r="AA142" s="100" t="s">
        <v>181</v>
      </c>
      <c r="AB142" s="96" t="s">
        <v>182</v>
      </c>
      <c r="AC142" s="100" t="s">
        <v>183</v>
      </c>
      <c r="AD142" s="100" t="s">
        <v>118</v>
      </c>
      <c r="AE142" s="96" t="s">
        <v>51</v>
      </c>
      <c r="AF142" s="129" t="s">
        <v>134</v>
      </c>
      <c r="AG142" s="96"/>
      <c r="AH142" s="96"/>
      <c r="AI142" s="96">
        <v>5</v>
      </c>
      <c r="AJ142" s="148">
        <v>3.1</v>
      </c>
      <c r="AK142" s="148">
        <v>0.9598</v>
      </c>
      <c r="AL142" s="149">
        <v>0</v>
      </c>
      <c r="AM142" s="148">
        <v>0.1</v>
      </c>
      <c r="AN142" s="148">
        <v>0.2</v>
      </c>
      <c r="AO142" s="98">
        <v>0</v>
      </c>
      <c r="AP142" s="98">
        <f t="shared" si="75"/>
        <v>0.1</v>
      </c>
      <c r="AQ142" s="98">
        <v>0</v>
      </c>
      <c r="AR142" s="125" t="s">
        <v>121</v>
      </c>
      <c r="AS142" s="117">
        <f t="shared" si="76"/>
        <v>1</v>
      </c>
      <c r="AT142" s="96" t="s">
        <v>184</v>
      </c>
      <c r="AU142" s="96" t="s">
        <v>1013</v>
      </c>
      <c r="AV142" s="96" t="s">
        <v>1021</v>
      </c>
      <c r="AW142" s="96">
        <v>0</v>
      </c>
      <c r="AX142" s="95">
        <v>0</v>
      </c>
      <c r="AY142" s="95">
        <v>0</v>
      </c>
      <c r="AZ142" s="95">
        <v>0</v>
      </c>
      <c r="BA142" s="95">
        <v>0</v>
      </c>
      <c r="BB142" s="95">
        <v>0</v>
      </c>
      <c r="BC142" s="95"/>
      <c r="BD142" s="179"/>
      <c r="BE142" s="197">
        <f t="shared" si="100"/>
        <v>0</v>
      </c>
      <c r="BF142" s="211"/>
      <c r="BG142" s="194">
        <f t="shared" si="93"/>
        <v>0</v>
      </c>
      <c r="BH142" s="95">
        <v>0</v>
      </c>
      <c r="BI142" s="125" t="s">
        <v>121</v>
      </c>
      <c r="BJ142" s="117">
        <f t="shared" si="94"/>
        <v>1</v>
      </c>
      <c r="BK142" s="202">
        <v>45017</v>
      </c>
      <c r="BL142" s="118" t="s">
        <v>1022</v>
      </c>
      <c r="BM142" s="118"/>
      <c r="BN142" s="117"/>
      <c r="BO142" s="209" t="s">
        <v>880</v>
      </c>
      <c r="BP142" s="149"/>
      <c r="BQ142" s="228">
        <f t="shared" si="96"/>
        <v>0</v>
      </c>
      <c r="BR142" s="232"/>
      <c r="BS142" s="205"/>
      <c r="BT142" s="112" t="s">
        <v>1023</v>
      </c>
      <c r="BU142" s="112"/>
      <c r="BV142" s="112" t="s">
        <v>1024</v>
      </c>
      <c r="BW142" s="127">
        <f t="shared" si="92"/>
        <v>0</v>
      </c>
      <c r="BX142" s="125" t="str">
        <f t="shared" si="97"/>
        <v>办结</v>
      </c>
      <c r="BY142" s="159"/>
      <c r="BZ142" s="117"/>
      <c r="CA142" s="117"/>
      <c r="CB142" s="199" t="s">
        <v>121</v>
      </c>
      <c r="CC142" s="199"/>
      <c r="CD142" s="199"/>
      <c r="CE142" s="95" t="s">
        <v>125</v>
      </c>
      <c r="CF142" s="95"/>
      <c r="CG142" s="95"/>
      <c r="CH142" s="199" t="s">
        <v>121</v>
      </c>
      <c r="CI142" s="199"/>
      <c r="CJ142" s="199"/>
      <c r="CK142" s="199"/>
      <c r="CL142" s="199" t="s">
        <v>121</v>
      </c>
      <c r="CM142" s="199"/>
      <c r="CN142" s="199"/>
      <c r="CO142" s="199"/>
      <c r="CP142" s="199" t="s">
        <v>121</v>
      </c>
      <c r="CQ142" s="199"/>
      <c r="CR142" s="199"/>
      <c r="CS142" s="199" t="s">
        <v>121</v>
      </c>
      <c r="CT142" s="199"/>
      <c r="CU142" s="199"/>
      <c r="CV142" s="199" t="s">
        <v>125</v>
      </c>
      <c r="CW142" s="199" t="s">
        <v>125</v>
      </c>
      <c r="CX142" s="199"/>
      <c r="CY142" s="199" t="s">
        <v>125</v>
      </c>
      <c r="CZ142" s="199"/>
      <c r="DA142" s="199"/>
      <c r="DB142" s="199" t="s">
        <v>125</v>
      </c>
      <c r="DC142" s="199"/>
      <c r="DD142" s="199" t="s">
        <v>125</v>
      </c>
      <c r="DE142" s="199"/>
      <c r="DF142" s="199"/>
      <c r="DG142" s="199"/>
      <c r="DH142" s="117"/>
      <c r="DI142" s="117"/>
      <c r="DJ142" s="117"/>
      <c r="DK142" s="117"/>
      <c r="DL142" s="117"/>
      <c r="DM142" s="148">
        <v>0.2</v>
      </c>
      <c r="DN142" s="148">
        <f t="shared" si="98"/>
        <v>-0.2</v>
      </c>
      <c r="DO142" s="148">
        <v>0.2</v>
      </c>
      <c r="DP142" s="117"/>
      <c r="DQ142" s="117"/>
      <c r="DR142" s="159" t="s">
        <v>1025</v>
      </c>
      <c r="DS142" s="117">
        <v>13371567077</v>
      </c>
    </row>
    <row r="143" s="14" customFormat="1" ht="140.1" customHeight="1" spans="1:123">
      <c r="A143" s="90">
        <f>+SUBTOTAL(3,G$6:$G143)</f>
        <v>124</v>
      </c>
      <c r="B143" s="94" t="e">
        <f t="shared" si="101"/>
        <v>#N/A</v>
      </c>
      <c r="C143" s="98"/>
      <c r="D143" s="98"/>
      <c r="E143" s="98"/>
      <c r="F143" s="96"/>
      <c r="G143" s="94" t="s">
        <v>316</v>
      </c>
      <c r="H143" s="94" t="s">
        <v>736</v>
      </c>
      <c r="I143" s="94"/>
      <c r="J143" s="110" t="s">
        <v>1026</v>
      </c>
      <c r="K143" s="111" t="s">
        <v>1027</v>
      </c>
      <c r="L143" s="90">
        <v>1</v>
      </c>
      <c r="M143" s="94" t="s">
        <v>176</v>
      </c>
      <c r="N143" s="90"/>
      <c r="O143" s="90"/>
      <c r="P143" s="90"/>
      <c r="Q143" s="99"/>
      <c r="R143" s="101"/>
      <c r="S143" s="122"/>
      <c r="T143" s="122"/>
      <c r="U143" s="100" t="s">
        <v>1028</v>
      </c>
      <c r="V143" s="100" t="s">
        <v>525</v>
      </c>
      <c r="W143" s="96" t="s">
        <v>525</v>
      </c>
      <c r="X143" s="111" t="s">
        <v>741</v>
      </c>
      <c r="Y143" s="101"/>
      <c r="Z143" s="101"/>
      <c r="AA143" s="100" t="s">
        <v>181</v>
      </c>
      <c r="AB143" s="96" t="s">
        <v>182</v>
      </c>
      <c r="AC143" s="100" t="s">
        <v>183</v>
      </c>
      <c r="AD143" s="100" t="s">
        <v>118</v>
      </c>
      <c r="AE143" s="96"/>
      <c r="AF143" s="129" t="s">
        <v>134</v>
      </c>
      <c r="AG143" s="96"/>
      <c r="AH143" s="96"/>
      <c r="AI143" s="96">
        <v>5</v>
      </c>
      <c r="AJ143" s="148">
        <v>20</v>
      </c>
      <c r="AK143" s="148">
        <v>3.8591</v>
      </c>
      <c r="AL143" s="149">
        <v>0.396</v>
      </c>
      <c r="AM143" s="148">
        <v>1</v>
      </c>
      <c r="AN143" s="148">
        <v>0.8</v>
      </c>
      <c r="AO143" s="98">
        <v>0</v>
      </c>
      <c r="AP143" s="98">
        <f t="shared" si="75"/>
        <v>0.0619</v>
      </c>
      <c r="AQ143" s="98"/>
      <c r="AR143" s="125" t="s">
        <v>121</v>
      </c>
      <c r="AS143" s="117">
        <f t="shared" si="76"/>
        <v>1</v>
      </c>
      <c r="AT143" s="96" t="s">
        <v>208</v>
      </c>
      <c r="AU143" s="96" t="s">
        <v>1029</v>
      </c>
      <c r="AV143" s="96" t="s">
        <v>1030</v>
      </c>
      <c r="AW143" s="96">
        <v>0.1087</v>
      </c>
      <c r="AX143" s="95">
        <v>0.117</v>
      </c>
      <c r="AY143" s="95">
        <v>0.1872</v>
      </c>
      <c r="AZ143" s="95">
        <v>0.1937</v>
      </c>
      <c r="BA143" s="95">
        <v>0.3064</v>
      </c>
      <c r="BB143" s="95">
        <v>0.5064</v>
      </c>
      <c r="BC143" s="95">
        <v>0.9381</v>
      </c>
      <c r="BD143" s="179">
        <v>1.0294</v>
      </c>
      <c r="BE143" s="197">
        <v>0</v>
      </c>
      <c r="BF143" s="211"/>
      <c r="BG143" s="194">
        <f t="shared" si="93"/>
        <v>0</v>
      </c>
      <c r="BH143" s="95"/>
      <c r="BI143" s="125" t="s">
        <v>137</v>
      </c>
      <c r="BJ143" s="117">
        <f t="shared" si="94"/>
        <v>1</v>
      </c>
      <c r="BK143" s="199" t="s">
        <v>187</v>
      </c>
      <c r="BL143" s="118"/>
      <c r="BM143" s="118" t="s">
        <v>212</v>
      </c>
      <c r="BN143" s="117">
        <v>1</v>
      </c>
      <c r="BO143" s="209" t="s">
        <v>743</v>
      </c>
      <c r="BP143" s="149">
        <f t="shared" ref="BP143:BP205" si="102">+BC143+BE143</f>
        <v>0.9381</v>
      </c>
      <c r="BQ143" s="228">
        <f t="shared" si="96"/>
        <v>0.9381</v>
      </c>
      <c r="BR143" s="232"/>
      <c r="BS143" s="200"/>
      <c r="BT143" s="112" t="s">
        <v>1031</v>
      </c>
      <c r="BU143" s="112"/>
      <c r="BV143" s="112"/>
      <c r="BW143" s="127">
        <f t="shared" si="92"/>
        <v>0</v>
      </c>
      <c r="BX143" s="125" t="str">
        <f t="shared" si="97"/>
        <v>办结</v>
      </c>
      <c r="BY143" s="159"/>
      <c r="BZ143" s="117"/>
      <c r="CA143" s="117"/>
      <c r="CB143" s="199" t="s">
        <v>121</v>
      </c>
      <c r="CC143" s="199"/>
      <c r="CD143" s="199"/>
      <c r="CE143" s="95" t="s">
        <v>121</v>
      </c>
      <c r="CF143" s="95"/>
      <c r="CG143" s="95"/>
      <c r="CH143" s="199" t="s">
        <v>121</v>
      </c>
      <c r="CI143" s="199"/>
      <c r="CJ143" s="199"/>
      <c r="CK143" s="199"/>
      <c r="CL143" s="199" t="s">
        <v>121</v>
      </c>
      <c r="CM143" s="199"/>
      <c r="CN143" s="199"/>
      <c r="CO143" s="199"/>
      <c r="CP143" s="199" t="s">
        <v>121</v>
      </c>
      <c r="CQ143" s="199"/>
      <c r="CR143" s="199"/>
      <c r="CS143" s="199" t="s">
        <v>121</v>
      </c>
      <c r="CT143" s="199"/>
      <c r="CU143" s="199"/>
      <c r="CV143" s="199" t="s">
        <v>125</v>
      </c>
      <c r="CW143" s="199" t="s">
        <v>125</v>
      </c>
      <c r="CX143" s="199"/>
      <c r="CY143" s="199" t="s">
        <v>121</v>
      </c>
      <c r="CZ143" s="199"/>
      <c r="DA143" s="199"/>
      <c r="DB143" s="199" t="s">
        <v>121</v>
      </c>
      <c r="DC143" s="199"/>
      <c r="DD143" s="199" t="s">
        <v>125</v>
      </c>
      <c r="DE143" s="199"/>
      <c r="DF143" s="199"/>
      <c r="DG143" s="199"/>
      <c r="DH143" s="99"/>
      <c r="DI143" s="99"/>
      <c r="DJ143" s="99"/>
      <c r="DK143" s="99"/>
      <c r="DL143" s="99"/>
      <c r="DM143" s="148">
        <v>0.8</v>
      </c>
      <c r="DN143" s="148">
        <f t="shared" si="98"/>
        <v>-0.8</v>
      </c>
      <c r="DO143" s="148">
        <v>0.8</v>
      </c>
      <c r="DP143" s="99"/>
      <c r="DQ143" s="99"/>
      <c r="DR143" s="96" t="s">
        <v>1032</v>
      </c>
      <c r="DS143" s="99">
        <v>13848261505</v>
      </c>
    </row>
    <row r="144" s="14" customFormat="1" ht="123" customHeight="1" spans="1:123">
      <c r="A144" s="90">
        <f>+SUBTOTAL(3,G$6:$G144)</f>
        <v>125</v>
      </c>
      <c r="B144" s="94" t="str">
        <f t="shared" si="101"/>
        <v>手续已办结已开工</v>
      </c>
      <c r="C144" s="98"/>
      <c r="D144" s="98"/>
      <c r="E144" s="98"/>
      <c r="F144" s="96" t="s">
        <v>103</v>
      </c>
      <c r="G144" s="94" t="s">
        <v>316</v>
      </c>
      <c r="H144" s="94" t="s">
        <v>736</v>
      </c>
      <c r="I144" s="94"/>
      <c r="J144" s="124" t="s">
        <v>1033</v>
      </c>
      <c r="K144" s="234" t="s">
        <v>1034</v>
      </c>
      <c r="L144" s="90">
        <v>1</v>
      </c>
      <c r="M144" s="125" t="s">
        <v>176</v>
      </c>
      <c r="N144" s="94" t="s">
        <v>108</v>
      </c>
      <c r="O144" s="94" t="s">
        <v>109</v>
      </c>
      <c r="P144" s="94" t="s">
        <v>110</v>
      </c>
      <c r="Q144" s="96" t="s">
        <v>121</v>
      </c>
      <c r="R144" s="100" t="s">
        <v>844</v>
      </c>
      <c r="S144" s="206" t="s">
        <v>1035</v>
      </c>
      <c r="T144" s="206"/>
      <c r="U144" s="234" t="s">
        <v>1036</v>
      </c>
      <c r="V144" s="100" t="s">
        <v>525</v>
      </c>
      <c r="W144" s="96" t="s">
        <v>525</v>
      </c>
      <c r="X144" s="111" t="s">
        <v>741</v>
      </c>
      <c r="Y144" s="122"/>
      <c r="Z144" s="122"/>
      <c r="AA144" s="100" t="s">
        <v>181</v>
      </c>
      <c r="AB144" s="96" t="s">
        <v>182</v>
      </c>
      <c r="AC144" s="96" t="s">
        <v>183</v>
      </c>
      <c r="AD144" s="100" t="s">
        <v>118</v>
      </c>
      <c r="AE144" s="96"/>
      <c r="AF144" s="129" t="s">
        <v>134</v>
      </c>
      <c r="AG144" s="96"/>
      <c r="AH144" s="96"/>
      <c r="AI144" s="96">
        <v>5</v>
      </c>
      <c r="AJ144" s="148">
        <v>3</v>
      </c>
      <c r="AK144" s="148">
        <v>1.1895</v>
      </c>
      <c r="AL144" s="149">
        <v>0.7412</v>
      </c>
      <c r="AM144" s="148">
        <v>1.3</v>
      </c>
      <c r="AN144" s="148">
        <v>1.8</v>
      </c>
      <c r="AO144" s="98">
        <v>0.71</v>
      </c>
      <c r="AP144" s="98">
        <f t="shared" si="75"/>
        <v>-0.2423</v>
      </c>
      <c r="AQ144" s="98">
        <v>0.47</v>
      </c>
      <c r="AR144" s="125" t="s">
        <v>121</v>
      </c>
      <c r="AS144" s="117">
        <f t="shared" si="76"/>
        <v>1</v>
      </c>
      <c r="AT144" s="96" t="s">
        <v>208</v>
      </c>
      <c r="AU144" s="96" t="s">
        <v>1037</v>
      </c>
      <c r="AV144" s="281" t="s">
        <v>1038</v>
      </c>
      <c r="AW144" s="96">
        <v>0.1243</v>
      </c>
      <c r="AX144" s="95">
        <v>0.1963</v>
      </c>
      <c r="AY144" s="95">
        <v>0.2646</v>
      </c>
      <c r="AZ144" s="95">
        <v>0.348</v>
      </c>
      <c r="BA144" s="95">
        <v>0.5379</v>
      </c>
      <c r="BB144" s="95">
        <v>0.6031</v>
      </c>
      <c r="BC144" s="95">
        <v>0.8423</v>
      </c>
      <c r="BD144" s="179">
        <v>1.095</v>
      </c>
      <c r="BE144" s="197">
        <v>0.7</v>
      </c>
      <c r="BF144" s="211">
        <v>0.3</v>
      </c>
      <c r="BG144" s="194">
        <f t="shared" si="93"/>
        <v>0.4</v>
      </c>
      <c r="BH144" s="95">
        <v>0.47</v>
      </c>
      <c r="BI144" s="125" t="s">
        <v>121</v>
      </c>
      <c r="BJ144" s="117">
        <f t="shared" si="94"/>
        <v>1</v>
      </c>
      <c r="BK144" s="199" t="s">
        <v>187</v>
      </c>
      <c r="BL144" s="118" t="s">
        <v>1039</v>
      </c>
      <c r="BM144" s="118" t="s">
        <v>212</v>
      </c>
      <c r="BN144" s="117">
        <v>1</v>
      </c>
      <c r="BO144" s="209">
        <v>45261</v>
      </c>
      <c r="BP144" s="149">
        <f t="shared" si="102"/>
        <v>1.5423</v>
      </c>
      <c r="BQ144" s="228">
        <f t="shared" si="96"/>
        <v>1.18638461538462</v>
      </c>
      <c r="BR144" s="232"/>
      <c r="BS144" s="200"/>
      <c r="BT144" s="112" t="s">
        <v>1040</v>
      </c>
      <c r="BU144" s="112"/>
      <c r="BV144" s="112"/>
      <c r="BW144" s="127">
        <f t="shared" si="92"/>
        <v>0</v>
      </c>
      <c r="BX144" s="125" t="str">
        <f t="shared" si="97"/>
        <v>办结</v>
      </c>
      <c r="BY144" s="159"/>
      <c r="BZ144" s="117"/>
      <c r="CA144" s="117"/>
      <c r="CB144" s="199" t="s">
        <v>121</v>
      </c>
      <c r="CC144" s="199"/>
      <c r="CD144" s="199"/>
      <c r="CE144" s="95" t="s">
        <v>125</v>
      </c>
      <c r="CF144" s="95"/>
      <c r="CG144" s="95"/>
      <c r="CH144" s="199" t="s">
        <v>121</v>
      </c>
      <c r="CI144" s="199"/>
      <c r="CJ144" s="199"/>
      <c r="CK144" s="199"/>
      <c r="CL144" s="199" t="s">
        <v>121</v>
      </c>
      <c r="CM144" s="199"/>
      <c r="CN144" s="199"/>
      <c r="CO144" s="199"/>
      <c r="CP144" s="95" t="s">
        <v>121</v>
      </c>
      <c r="CQ144" s="95"/>
      <c r="CR144" s="95"/>
      <c r="CS144" s="199" t="s">
        <v>121</v>
      </c>
      <c r="CT144" s="199"/>
      <c r="CU144" s="199"/>
      <c r="CV144" s="199" t="s">
        <v>125</v>
      </c>
      <c r="CW144" s="199" t="s">
        <v>125</v>
      </c>
      <c r="CX144" s="199"/>
      <c r="CY144" s="199" t="s">
        <v>125</v>
      </c>
      <c r="CZ144" s="199"/>
      <c r="DA144" s="199"/>
      <c r="DB144" s="199" t="s">
        <v>125</v>
      </c>
      <c r="DC144" s="199"/>
      <c r="DD144" s="199" t="s">
        <v>125</v>
      </c>
      <c r="DE144" s="199"/>
      <c r="DF144" s="199"/>
      <c r="DG144" s="199"/>
      <c r="DH144" s="101"/>
      <c r="DI144" s="101"/>
      <c r="DJ144" s="101"/>
      <c r="DK144" s="101"/>
      <c r="DL144" s="101"/>
      <c r="DM144" s="148">
        <v>1.8</v>
      </c>
      <c r="DN144" s="148">
        <f t="shared" si="98"/>
        <v>-1.8</v>
      </c>
      <c r="DO144" s="148">
        <v>1.8</v>
      </c>
      <c r="DP144" s="101"/>
      <c r="DQ144" s="101"/>
      <c r="DR144" s="100" t="s">
        <v>1041</v>
      </c>
      <c r="DS144" s="117">
        <v>18647736251</v>
      </c>
    </row>
    <row r="145" s="14" customFormat="1" ht="110.1" customHeight="1" spans="1:123">
      <c r="A145" s="90">
        <f>+SUBTOTAL(3,G$6:$G145)</f>
        <v>126</v>
      </c>
      <c r="B145" s="94" t="str">
        <f t="shared" si="101"/>
        <v>手续已办结已开工</v>
      </c>
      <c r="C145" s="98"/>
      <c r="D145" s="98"/>
      <c r="E145" s="98"/>
      <c r="F145" s="99"/>
      <c r="G145" s="94" t="s">
        <v>316</v>
      </c>
      <c r="H145" s="94" t="s">
        <v>736</v>
      </c>
      <c r="I145" s="94"/>
      <c r="J145" s="124" t="s">
        <v>1042</v>
      </c>
      <c r="K145" s="206" t="s">
        <v>1043</v>
      </c>
      <c r="L145" s="90">
        <v>1</v>
      </c>
      <c r="M145" s="125" t="s">
        <v>107</v>
      </c>
      <c r="N145" s="90"/>
      <c r="O145" s="90"/>
      <c r="P145" s="90"/>
      <c r="Q145" s="99"/>
      <c r="R145" s="101"/>
      <c r="S145" s="139" t="s">
        <v>1044</v>
      </c>
      <c r="T145" s="139"/>
      <c r="U145" s="234" t="s">
        <v>1045</v>
      </c>
      <c r="V145" s="100" t="s">
        <v>525</v>
      </c>
      <c r="W145" s="96" t="s">
        <v>525</v>
      </c>
      <c r="X145" s="111" t="s">
        <v>741</v>
      </c>
      <c r="Y145" s="122"/>
      <c r="Z145" s="122"/>
      <c r="AA145" s="100" t="s">
        <v>181</v>
      </c>
      <c r="AB145" s="96" t="s">
        <v>182</v>
      </c>
      <c r="AC145" s="96" t="s">
        <v>183</v>
      </c>
      <c r="AD145" s="159" t="s">
        <v>133</v>
      </c>
      <c r="AE145" s="96"/>
      <c r="AF145" s="129" t="s">
        <v>134</v>
      </c>
      <c r="AG145" s="96" t="s">
        <v>53</v>
      </c>
      <c r="AH145" s="96" t="s">
        <v>120</v>
      </c>
      <c r="AI145" s="96"/>
      <c r="AJ145" s="148">
        <v>0.2</v>
      </c>
      <c r="AK145" s="148">
        <v>0</v>
      </c>
      <c r="AL145" s="149">
        <v>0</v>
      </c>
      <c r="AM145" s="148">
        <v>0.1</v>
      </c>
      <c r="AN145" s="148">
        <v>0.1</v>
      </c>
      <c r="AO145" s="98">
        <v>0.1</v>
      </c>
      <c r="AP145" s="98">
        <f t="shared" si="75"/>
        <v>0</v>
      </c>
      <c r="AQ145" s="98">
        <v>0.1</v>
      </c>
      <c r="AR145" s="125" t="s">
        <v>121</v>
      </c>
      <c r="AS145" s="117">
        <f t="shared" si="76"/>
        <v>1</v>
      </c>
      <c r="AT145" s="149"/>
      <c r="AU145" s="149"/>
      <c r="AV145" s="149"/>
      <c r="AW145" s="99"/>
      <c r="AX145" s="98"/>
      <c r="AY145" s="98"/>
      <c r="AZ145" s="148"/>
      <c r="BA145" s="148"/>
      <c r="BB145" s="148"/>
      <c r="BC145" s="148"/>
      <c r="BD145" s="175"/>
      <c r="BE145" s="197">
        <f t="shared" ref="BE145:BE181" si="103">BH145-(BD145-BC145)</f>
        <v>0.1</v>
      </c>
      <c r="BF145" s="198"/>
      <c r="BG145" s="194">
        <f t="shared" si="93"/>
        <v>0.1</v>
      </c>
      <c r="BH145" s="148">
        <v>0.1</v>
      </c>
      <c r="BI145" s="125" t="s">
        <v>121</v>
      </c>
      <c r="BJ145" s="117">
        <f t="shared" si="94"/>
        <v>1</v>
      </c>
      <c r="BK145" s="202">
        <v>45047</v>
      </c>
      <c r="BL145" s="200">
        <v>0.1</v>
      </c>
      <c r="BM145" s="118" t="s">
        <v>212</v>
      </c>
      <c r="BN145" s="117"/>
      <c r="BO145" s="209">
        <v>45261</v>
      </c>
      <c r="BP145" s="149">
        <v>0.1</v>
      </c>
      <c r="BQ145" s="228">
        <f t="shared" si="96"/>
        <v>1</v>
      </c>
      <c r="BR145" s="232" t="s">
        <v>1046</v>
      </c>
      <c r="BS145" s="232" t="s">
        <v>1046</v>
      </c>
      <c r="BT145" s="232" t="s">
        <v>1047</v>
      </c>
      <c r="BU145" s="124"/>
      <c r="BV145" s="112"/>
      <c r="BW145" s="127">
        <f t="shared" si="92"/>
        <v>0</v>
      </c>
      <c r="BX145" s="125" t="str">
        <f t="shared" si="97"/>
        <v>办结</v>
      </c>
      <c r="BY145" s="159"/>
      <c r="BZ145" s="96" t="s">
        <v>139</v>
      </c>
      <c r="CA145" s="99"/>
      <c r="CB145" s="199" t="s">
        <v>121</v>
      </c>
      <c r="CC145" s="199"/>
      <c r="CD145" s="199"/>
      <c r="CE145" s="95" t="s">
        <v>121</v>
      </c>
      <c r="CF145" s="95"/>
      <c r="CG145" s="95"/>
      <c r="CH145" s="199" t="s">
        <v>121</v>
      </c>
      <c r="CI145" s="199"/>
      <c r="CJ145" s="199"/>
      <c r="CK145" s="199"/>
      <c r="CL145" s="199" t="s">
        <v>121</v>
      </c>
      <c r="CM145" s="199"/>
      <c r="CN145" s="199"/>
      <c r="CO145" s="199"/>
      <c r="CP145" s="199" t="s">
        <v>121</v>
      </c>
      <c r="CQ145" s="199"/>
      <c r="CR145" s="199"/>
      <c r="CS145" s="199" t="s">
        <v>121</v>
      </c>
      <c r="CT145" s="199"/>
      <c r="CU145" s="199"/>
      <c r="CV145" s="199" t="s">
        <v>125</v>
      </c>
      <c r="CW145" s="199" t="s">
        <v>125</v>
      </c>
      <c r="CX145" s="125" t="s">
        <v>125</v>
      </c>
      <c r="CY145" s="199" t="s">
        <v>121</v>
      </c>
      <c r="CZ145" s="199"/>
      <c r="DA145" s="199"/>
      <c r="DB145" s="199" t="s">
        <v>121</v>
      </c>
      <c r="DC145" s="199"/>
      <c r="DD145" s="199" t="s">
        <v>125</v>
      </c>
      <c r="DE145" s="199"/>
      <c r="DF145" s="199" t="s">
        <v>125</v>
      </c>
      <c r="DG145" s="199" t="s">
        <v>1048</v>
      </c>
      <c r="DH145" s="117"/>
      <c r="DI145" s="117"/>
      <c r="DJ145" s="117"/>
      <c r="DK145" s="117"/>
      <c r="DL145" s="117"/>
      <c r="DM145" s="148">
        <v>0.1</v>
      </c>
      <c r="DN145" s="148">
        <f t="shared" si="98"/>
        <v>-0.1</v>
      </c>
      <c r="DO145" s="148">
        <v>0.2</v>
      </c>
      <c r="DP145" s="117"/>
      <c r="DQ145" s="117"/>
      <c r="DR145" s="159" t="s">
        <v>1049</v>
      </c>
      <c r="DS145" s="423" t="s">
        <v>1050</v>
      </c>
    </row>
    <row r="146" s="28" customFormat="1" ht="153" customHeight="1" spans="1:123">
      <c r="A146" s="90">
        <f>+SUBTOTAL(3,G$6:$G146)</f>
        <v>127</v>
      </c>
      <c r="B146" s="94" t="e">
        <f t="shared" si="101"/>
        <v>#N/A</v>
      </c>
      <c r="C146" s="98"/>
      <c r="D146" s="98"/>
      <c r="E146" s="98"/>
      <c r="F146" s="96"/>
      <c r="G146" s="94" t="s">
        <v>316</v>
      </c>
      <c r="H146" s="94" t="s">
        <v>736</v>
      </c>
      <c r="I146" s="94"/>
      <c r="J146" s="124" t="s">
        <v>1051</v>
      </c>
      <c r="K146" s="234" t="s">
        <v>1052</v>
      </c>
      <c r="L146" s="90">
        <v>1</v>
      </c>
      <c r="M146" s="94" t="s">
        <v>107</v>
      </c>
      <c r="N146" s="90"/>
      <c r="O146" s="90"/>
      <c r="P146" s="90"/>
      <c r="Q146" s="96" t="s">
        <v>121</v>
      </c>
      <c r="R146" s="101"/>
      <c r="S146" s="122" t="s">
        <v>1053</v>
      </c>
      <c r="T146" s="122"/>
      <c r="U146" s="122"/>
      <c r="V146" s="100" t="s">
        <v>525</v>
      </c>
      <c r="W146" s="100" t="s">
        <v>525</v>
      </c>
      <c r="X146" s="111" t="s">
        <v>741</v>
      </c>
      <c r="Y146" s="139"/>
      <c r="Z146" s="139"/>
      <c r="AA146" s="100" t="s">
        <v>181</v>
      </c>
      <c r="AB146" s="96" t="s">
        <v>182</v>
      </c>
      <c r="AC146" s="96" t="s">
        <v>183</v>
      </c>
      <c r="AD146" s="136" t="s">
        <v>133</v>
      </c>
      <c r="AE146" s="96" t="s">
        <v>51</v>
      </c>
      <c r="AF146" s="145" t="s">
        <v>134</v>
      </c>
      <c r="AG146" s="96" t="s">
        <v>53</v>
      </c>
      <c r="AH146" s="96" t="s">
        <v>120</v>
      </c>
      <c r="AI146" s="96"/>
      <c r="AJ146" s="148">
        <v>0.35</v>
      </c>
      <c r="AK146" s="148">
        <v>0</v>
      </c>
      <c r="AL146" s="149">
        <v>0</v>
      </c>
      <c r="AM146" s="148">
        <v>0.05</v>
      </c>
      <c r="AN146" s="148">
        <v>0.05</v>
      </c>
      <c r="AO146" s="98">
        <v>0</v>
      </c>
      <c r="AP146" s="98">
        <f t="shared" si="75"/>
        <v>0.05</v>
      </c>
      <c r="AQ146" s="98"/>
      <c r="AR146" s="125" t="s">
        <v>231</v>
      </c>
      <c r="AS146" s="117">
        <f t="shared" si="76"/>
        <v>0</v>
      </c>
      <c r="AT146" s="149"/>
      <c r="AU146" s="149"/>
      <c r="AV146" s="149"/>
      <c r="AW146" s="99"/>
      <c r="AX146" s="98"/>
      <c r="AY146" s="98"/>
      <c r="AZ146" s="148"/>
      <c r="BA146" s="148"/>
      <c r="BB146" s="148"/>
      <c r="BC146" s="148"/>
      <c r="BD146" s="175"/>
      <c r="BE146" s="197"/>
      <c r="BF146" s="198"/>
      <c r="BG146" s="194">
        <f t="shared" si="93"/>
        <v>0</v>
      </c>
      <c r="BH146" s="148">
        <v>0.35</v>
      </c>
      <c r="BI146" s="125" t="s">
        <v>137</v>
      </c>
      <c r="BJ146" s="117">
        <f t="shared" si="94"/>
        <v>1</v>
      </c>
      <c r="BK146" s="199" t="s">
        <v>122</v>
      </c>
      <c r="BL146" s="200" t="s">
        <v>1054</v>
      </c>
      <c r="BM146" s="118" t="s">
        <v>212</v>
      </c>
      <c r="BN146" s="209"/>
      <c r="BO146" s="209">
        <v>45261</v>
      </c>
      <c r="BP146" s="149">
        <v>0.3</v>
      </c>
      <c r="BQ146" s="228">
        <f t="shared" si="96"/>
        <v>6</v>
      </c>
      <c r="BR146" s="232" t="s">
        <v>1055</v>
      </c>
      <c r="BS146" s="200"/>
      <c r="BT146" s="112" t="s">
        <v>1056</v>
      </c>
      <c r="BU146" s="112"/>
      <c r="BV146" s="112"/>
      <c r="BW146" s="127">
        <f t="shared" si="92"/>
        <v>0</v>
      </c>
      <c r="BX146" s="125" t="str">
        <f t="shared" si="97"/>
        <v>办结</v>
      </c>
      <c r="BY146" s="159"/>
      <c r="BZ146" s="96" t="s">
        <v>139</v>
      </c>
      <c r="CA146" s="99"/>
      <c r="CB146" s="199" t="s">
        <v>121</v>
      </c>
      <c r="CC146" s="199"/>
      <c r="CD146" s="199"/>
      <c r="CE146" s="199" t="s">
        <v>125</v>
      </c>
      <c r="CF146" s="199"/>
      <c r="CG146" s="199"/>
      <c r="CH146" s="199" t="s">
        <v>121</v>
      </c>
      <c r="CI146" s="199"/>
      <c r="CJ146" s="199"/>
      <c r="CK146" s="199"/>
      <c r="CL146" s="199" t="s">
        <v>121</v>
      </c>
      <c r="CM146" s="199"/>
      <c r="CN146" s="199"/>
      <c r="CO146" s="199"/>
      <c r="CP146" s="199" t="s">
        <v>121</v>
      </c>
      <c r="CQ146" s="199"/>
      <c r="CR146" s="199"/>
      <c r="CS146" s="199" t="s">
        <v>121</v>
      </c>
      <c r="CT146" s="199"/>
      <c r="CU146" s="199"/>
      <c r="CV146" s="199" t="s">
        <v>125</v>
      </c>
      <c r="CW146" s="199" t="s">
        <v>125</v>
      </c>
      <c r="CX146" s="125" t="s">
        <v>1057</v>
      </c>
      <c r="CY146" s="199" t="s">
        <v>125</v>
      </c>
      <c r="CZ146" s="199"/>
      <c r="DA146" s="199"/>
      <c r="DB146" s="199" t="s">
        <v>125</v>
      </c>
      <c r="DC146" s="199"/>
      <c r="DD146" s="199" t="s">
        <v>125</v>
      </c>
      <c r="DE146" s="199"/>
      <c r="DF146" s="199" t="s">
        <v>121</v>
      </c>
      <c r="DG146" s="303" t="s">
        <v>1058</v>
      </c>
      <c r="DH146" s="139"/>
      <c r="DI146" s="139"/>
      <c r="DJ146" s="139"/>
      <c r="DK146" s="139"/>
      <c r="DL146" s="139"/>
      <c r="DM146" s="148">
        <v>0.05</v>
      </c>
      <c r="DN146" s="148">
        <f t="shared" si="98"/>
        <v>-0.05</v>
      </c>
      <c r="DO146" s="148">
        <v>0.1</v>
      </c>
      <c r="DP146" s="139"/>
      <c r="DQ146" s="139"/>
      <c r="DR146" s="96" t="s">
        <v>1059</v>
      </c>
      <c r="DS146" s="99">
        <v>14747980630</v>
      </c>
    </row>
    <row r="147" s="26" customFormat="1" ht="120.95" customHeight="1" spans="1:123">
      <c r="A147" s="90">
        <f>+SUBTOTAL(3,G$6:$G147)</f>
        <v>128</v>
      </c>
      <c r="B147" s="94" t="e">
        <f t="shared" si="101"/>
        <v>#N/A</v>
      </c>
      <c r="C147" s="98"/>
      <c r="D147" s="98"/>
      <c r="E147" s="98"/>
      <c r="F147" s="99"/>
      <c r="G147" s="94" t="s">
        <v>316</v>
      </c>
      <c r="H147" s="94" t="s">
        <v>736</v>
      </c>
      <c r="I147" s="94"/>
      <c r="J147" s="110" t="s">
        <v>1060</v>
      </c>
      <c r="K147" s="111" t="s">
        <v>1061</v>
      </c>
      <c r="L147" s="90">
        <v>1</v>
      </c>
      <c r="M147" s="94" t="s">
        <v>176</v>
      </c>
      <c r="N147" s="90"/>
      <c r="O147" s="90"/>
      <c r="P147" s="90"/>
      <c r="Q147" s="99"/>
      <c r="R147" s="101"/>
      <c r="S147" s="101" t="s">
        <v>1062</v>
      </c>
      <c r="T147" s="101"/>
      <c r="U147" s="100" t="s">
        <v>1063</v>
      </c>
      <c r="V147" s="100" t="s">
        <v>525</v>
      </c>
      <c r="W147" s="100" t="s">
        <v>1064</v>
      </c>
      <c r="X147" s="111" t="s">
        <v>741</v>
      </c>
      <c r="Y147" s="101"/>
      <c r="Z147" s="101"/>
      <c r="AA147" s="100" t="s">
        <v>181</v>
      </c>
      <c r="AB147" s="96" t="s">
        <v>182</v>
      </c>
      <c r="AC147" s="96" t="s">
        <v>183</v>
      </c>
      <c r="AD147" s="136" t="s">
        <v>133</v>
      </c>
      <c r="AE147" s="96"/>
      <c r="AF147" s="100" t="s">
        <v>134</v>
      </c>
      <c r="AG147" s="99"/>
      <c r="AH147" s="99"/>
      <c r="AI147" s="99"/>
      <c r="AJ147" s="148">
        <v>0.3</v>
      </c>
      <c r="AK147" s="148">
        <v>0.1493</v>
      </c>
      <c r="AL147" s="149">
        <v>0.1493</v>
      </c>
      <c r="AM147" s="148">
        <v>0.2</v>
      </c>
      <c r="AN147" s="148">
        <v>0.05</v>
      </c>
      <c r="AO147" s="98">
        <v>0.05</v>
      </c>
      <c r="AP147" s="98">
        <f t="shared" si="75"/>
        <v>0.0179</v>
      </c>
      <c r="AQ147" s="98"/>
      <c r="AR147" s="125" t="s">
        <v>121</v>
      </c>
      <c r="AS147" s="117">
        <f t="shared" si="76"/>
        <v>1</v>
      </c>
      <c r="AT147" s="99" t="s">
        <v>208</v>
      </c>
      <c r="AU147" s="99" t="s">
        <v>1065</v>
      </c>
      <c r="AV147" s="99" t="s">
        <v>1066</v>
      </c>
      <c r="AW147" s="99">
        <v>0</v>
      </c>
      <c r="AX147" s="98">
        <v>0.0005</v>
      </c>
      <c r="AY147" s="98">
        <v>0.009</v>
      </c>
      <c r="AZ147" s="98">
        <v>0.0641</v>
      </c>
      <c r="BA147" s="98">
        <v>0.073</v>
      </c>
      <c r="BB147" s="98">
        <v>0.1477</v>
      </c>
      <c r="BC147" s="98">
        <v>0.1821</v>
      </c>
      <c r="BD147" s="172">
        <v>0.2227</v>
      </c>
      <c r="BE147" s="197">
        <v>0</v>
      </c>
      <c r="BF147" s="201"/>
      <c r="BG147" s="194">
        <f t="shared" si="93"/>
        <v>0</v>
      </c>
      <c r="BH147" s="98"/>
      <c r="BI147" s="125" t="s">
        <v>137</v>
      </c>
      <c r="BJ147" s="117">
        <f t="shared" si="94"/>
        <v>1</v>
      </c>
      <c r="BK147" s="199" t="s">
        <v>187</v>
      </c>
      <c r="BL147" s="121">
        <v>1</v>
      </c>
      <c r="BM147" s="118" t="s">
        <v>212</v>
      </c>
      <c r="BN147" s="117">
        <v>1</v>
      </c>
      <c r="BO147" s="209" t="s">
        <v>1067</v>
      </c>
      <c r="BP147" s="149">
        <f t="shared" si="102"/>
        <v>0.1821</v>
      </c>
      <c r="BQ147" s="228">
        <f t="shared" si="96"/>
        <v>0.9105</v>
      </c>
      <c r="BR147" s="232"/>
      <c r="BS147" s="316"/>
      <c r="BT147" s="112" t="s">
        <v>1068</v>
      </c>
      <c r="BU147" s="112"/>
      <c r="BV147" s="112"/>
      <c r="BW147" s="127">
        <f t="shared" si="92"/>
        <v>0</v>
      </c>
      <c r="BX147" s="125" t="str">
        <f t="shared" si="97"/>
        <v>办结</v>
      </c>
      <c r="BY147" s="159"/>
      <c r="BZ147" s="117"/>
      <c r="CA147" s="117"/>
      <c r="CB147" s="95" t="s">
        <v>121</v>
      </c>
      <c r="CC147" s="95"/>
      <c r="CD147" s="95"/>
      <c r="CE147" s="95" t="s">
        <v>121</v>
      </c>
      <c r="CF147" s="95"/>
      <c r="CG147" s="95"/>
      <c r="CH147" s="199" t="s">
        <v>121</v>
      </c>
      <c r="CI147" s="199"/>
      <c r="CJ147" s="199"/>
      <c r="CK147" s="199"/>
      <c r="CL147" s="199" t="s">
        <v>121</v>
      </c>
      <c r="CM147" s="199"/>
      <c r="CN147" s="199"/>
      <c r="CO147" s="199"/>
      <c r="CP147" s="95" t="s">
        <v>121</v>
      </c>
      <c r="CQ147" s="95"/>
      <c r="CR147" s="95"/>
      <c r="CS147" s="95" t="s">
        <v>121</v>
      </c>
      <c r="CT147" s="95"/>
      <c r="CU147" s="95"/>
      <c r="CV147" s="95" t="s">
        <v>125</v>
      </c>
      <c r="CW147" s="95" t="s">
        <v>125</v>
      </c>
      <c r="CX147" s="95"/>
      <c r="CY147" s="199" t="s">
        <v>121</v>
      </c>
      <c r="CZ147" s="199"/>
      <c r="DA147" s="199"/>
      <c r="DB147" s="199" t="s">
        <v>121</v>
      </c>
      <c r="DC147" s="199"/>
      <c r="DD147" s="95" t="s">
        <v>121</v>
      </c>
      <c r="DE147" s="95"/>
      <c r="DF147" s="95"/>
      <c r="DG147" s="95"/>
      <c r="DH147" s="101"/>
      <c r="DI147" s="101"/>
      <c r="DJ147" s="101"/>
      <c r="DK147" s="101"/>
      <c r="DL147" s="101"/>
      <c r="DM147" s="148">
        <v>0.05</v>
      </c>
      <c r="DN147" s="148">
        <f t="shared" si="98"/>
        <v>-0.05</v>
      </c>
      <c r="DO147" s="148">
        <v>0.05</v>
      </c>
      <c r="DP147" s="101">
        <v>1017.51</v>
      </c>
      <c r="DQ147" s="101">
        <v>33343.32</v>
      </c>
      <c r="DR147" s="100" t="s">
        <v>1069</v>
      </c>
      <c r="DS147" s="101">
        <v>15655050000</v>
      </c>
    </row>
    <row r="148" s="14" customFormat="1" ht="123" customHeight="1" spans="1:123">
      <c r="A148" s="90">
        <f>+SUBTOTAL(3,G$6:$G148)</f>
        <v>129</v>
      </c>
      <c r="B148" s="94" t="s">
        <v>127</v>
      </c>
      <c r="C148" s="95"/>
      <c r="D148" s="95"/>
      <c r="E148" s="95"/>
      <c r="F148" s="96"/>
      <c r="G148" s="94" t="s">
        <v>316</v>
      </c>
      <c r="H148" s="94" t="s">
        <v>736</v>
      </c>
      <c r="I148" s="94"/>
      <c r="J148" s="124" t="s">
        <v>1070</v>
      </c>
      <c r="K148" s="234" t="s">
        <v>1071</v>
      </c>
      <c r="L148" s="90">
        <v>1</v>
      </c>
      <c r="M148" s="125" t="s">
        <v>176</v>
      </c>
      <c r="N148" s="90"/>
      <c r="O148" s="90"/>
      <c r="P148" s="90"/>
      <c r="Q148" s="96"/>
      <c r="R148" s="159" t="s">
        <v>891</v>
      </c>
      <c r="S148" s="122" t="s">
        <v>1072</v>
      </c>
      <c r="T148" s="122"/>
      <c r="U148" s="234" t="s">
        <v>893</v>
      </c>
      <c r="V148" s="100" t="s">
        <v>525</v>
      </c>
      <c r="W148" s="96" t="s">
        <v>525</v>
      </c>
      <c r="X148" s="111" t="s">
        <v>741</v>
      </c>
      <c r="Y148" s="121"/>
      <c r="Z148" s="121"/>
      <c r="AA148" s="100" t="s">
        <v>181</v>
      </c>
      <c r="AB148" s="96" t="s">
        <v>182</v>
      </c>
      <c r="AC148" s="96" t="s">
        <v>804</v>
      </c>
      <c r="AD148" s="100" t="s">
        <v>118</v>
      </c>
      <c r="AE148" s="96"/>
      <c r="AF148" s="129" t="s">
        <v>134</v>
      </c>
      <c r="AG148" s="96"/>
      <c r="AH148" s="96"/>
      <c r="AI148" s="96"/>
      <c r="AJ148" s="148">
        <v>4</v>
      </c>
      <c r="AK148" s="148">
        <v>2.4475</v>
      </c>
      <c r="AL148" s="149">
        <v>0.1262</v>
      </c>
      <c r="AM148" s="148">
        <v>0.15</v>
      </c>
      <c r="AN148" s="148">
        <v>0.15</v>
      </c>
      <c r="AO148" s="98">
        <v>0</v>
      </c>
      <c r="AP148" s="98">
        <f t="shared" si="75"/>
        <v>0.0659</v>
      </c>
      <c r="AQ148" s="98"/>
      <c r="AR148" s="125" t="s">
        <v>121</v>
      </c>
      <c r="AS148" s="117">
        <f t="shared" si="76"/>
        <v>1</v>
      </c>
      <c r="AT148" s="96" t="s">
        <v>208</v>
      </c>
      <c r="AU148" s="96" t="s">
        <v>1013</v>
      </c>
      <c r="AV148" s="96" t="s">
        <v>1073</v>
      </c>
      <c r="AW148" s="96">
        <v>0.013</v>
      </c>
      <c r="AX148" s="95">
        <v>0.013</v>
      </c>
      <c r="AY148" s="95">
        <v>0.0294</v>
      </c>
      <c r="AZ148" s="95">
        <v>0.0307</v>
      </c>
      <c r="BA148" s="95">
        <v>0.0348</v>
      </c>
      <c r="BB148" s="95">
        <v>0.0757</v>
      </c>
      <c r="BC148" s="95">
        <v>0.0841</v>
      </c>
      <c r="BD148" s="179">
        <v>0.1317</v>
      </c>
      <c r="BE148" s="197">
        <v>0</v>
      </c>
      <c r="BF148" s="211"/>
      <c r="BG148" s="194">
        <f t="shared" si="93"/>
        <v>0</v>
      </c>
      <c r="BH148" s="95"/>
      <c r="BI148" s="125" t="s">
        <v>137</v>
      </c>
      <c r="BJ148" s="117">
        <f t="shared" si="94"/>
        <v>1</v>
      </c>
      <c r="BK148" s="199" t="s">
        <v>187</v>
      </c>
      <c r="BL148" s="118"/>
      <c r="BM148" s="118"/>
      <c r="BN148" s="117">
        <v>1</v>
      </c>
      <c r="BO148" s="209" t="s">
        <v>880</v>
      </c>
      <c r="BP148" s="149">
        <f t="shared" si="102"/>
        <v>0.0841</v>
      </c>
      <c r="BQ148" s="228">
        <f t="shared" si="96"/>
        <v>0.560666666666667</v>
      </c>
      <c r="BR148" s="232"/>
      <c r="BS148" s="205"/>
      <c r="BT148" s="112" t="s">
        <v>1074</v>
      </c>
      <c r="BU148" s="112"/>
      <c r="BV148" s="112"/>
      <c r="BW148" s="127">
        <f t="shared" si="92"/>
        <v>0</v>
      </c>
      <c r="BX148" s="125" t="str">
        <f t="shared" si="97"/>
        <v>办结</v>
      </c>
      <c r="BY148" s="159"/>
      <c r="BZ148" s="117"/>
      <c r="CA148" s="117"/>
      <c r="CB148" s="199" t="s">
        <v>121</v>
      </c>
      <c r="CC148" s="199"/>
      <c r="CD148" s="199"/>
      <c r="CE148" s="95" t="s">
        <v>121</v>
      </c>
      <c r="CF148" s="95"/>
      <c r="CG148" s="95"/>
      <c r="CH148" s="199" t="s">
        <v>121</v>
      </c>
      <c r="CI148" s="199"/>
      <c r="CJ148" s="199"/>
      <c r="CK148" s="199"/>
      <c r="CL148" s="199" t="s">
        <v>121</v>
      </c>
      <c r="CM148" s="199"/>
      <c r="CN148" s="199"/>
      <c r="CO148" s="199"/>
      <c r="CP148" s="95" t="s">
        <v>121</v>
      </c>
      <c r="CQ148" s="95"/>
      <c r="CR148" s="95"/>
      <c r="CS148" s="199" t="s">
        <v>121</v>
      </c>
      <c r="CT148" s="199"/>
      <c r="CU148" s="199"/>
      <c r="CV148" s="199" t="s">
        <v>121</v>
      </c>
      <c r="CW148" s="199" t="s">
        <v>121</v>
      </c>
      <c r="CX148" s="199"/>
      <c r="CY148" s="199" t="s">
        <v>121</v>
      </c>
      <c r="CZ148" s="199"/>
      <c r="DA148" s="199"/>
      <c r="DB148" s="199" t="s">
        <v>121</v>
      </c>
      <c r="DC148" s="199"/>
      <c r="DD148" s="199" t="s">
        <v>121</v>
      </c>
      <c r="DE148" s="199"/>
      <c r="DF148" s="199"/>
      <c r="DG148" s="199"/>
      <c r="DH148" s="101"/>
      <c r="DI148" s="101"/>
      <c r="DJ148" s="101"/>
      <c r="DK148" s="101"/>
      <c r="DL148" s="101"/>
      <c r="DM148" s="148">
        <v>0.15</v>
      </c>
      <c r="DN148" s="148">
        <f t="shared" si="98"/>
        <v>-0.15</v>
      </c>
      <c r="DO148" s="148">
        <v>0.15</v>
      </c>
      <c r="DP148" s="101"/>
      <c r="DQ148" s="101"/>
      <c r="DR148" s="100" t="s">
        <v>898</v>
      </c>
      <c r="DS148" s="117">
        <v>13722078956</v>
      </c>
    </row>
    <row r="149" s="28" customFormat="1" ht="144.95" customHeight="1" spans="1:123">
      <c r="A149" s="90">
        <f>+SUBTOTAL(3,G$6:$G149)</f>
        <v>130</v>
      </c>
      <c r="B149" s="94" t="str">
        <f t="shared" ref="B149:B155" si="104">_xlfn.IFS(AND(BI149="否",BX149="办结"),"手续已办结未开工",AND(BI149="是",BX149="未办结"),"手续未办结已开工",AND(BI149="否",BX149="未办结"),"手续未办结未开工",AND(BI149="是",BX149="办结"),"手续已办结已开工")</f>
        <v>手续未办结未开工</v>
      </c>
      <c r="C149" s="95"/>
      <c r="D149" s="95"/>
      <c r="E149" s="95"/>
      <c r="F149" s="96"/>
      <c r="G149" s="94" t="s">
        <v>316</v>
      </c>
      <c r="H149" s="94" t="s">
        <v>736</v>
      </c>
      <c r="I149" s="94"/>
      <c r="J149" s="110" t="s">
        <v>1075</v>
      </c>
      <c r="K149" s="111" t="s">
        <v>1076</v>
      </c>
      <c r="L149" s="90">
        <v>1</v>
      </c>
      <c r="M149" s="94" t="s">
        <v>227</v>
      </c>
      <c r="N149" s="94"/>
      <c r="O149" s="94"/>
      <c r="P149" s="94"/>
      <c r="Q149" s="100" t="s">
        <v>217</v>
      </c>
      <c r="R149" s="100" t="s">
        <v>1077</v>
      </c>
      <c r="S149" s="101"/>
      <c r="T149" s="101"/>
      <c r="U149" s="100" t="s">
        <v>823</v>
      </c>
      <c r="V149" s="100" t="s">
        <v>525</v>
      </c>
      <c r="W149" s="96" t="s">
        <v>525</v>
      </c>
      <c r="X149" s="100" t="s">
        <v>741</v>
      </c>
      <c r="Y149" s="101"/>
      <c r="Z149" s="101"/>
      <c r="AA149" s="100" t="s">
        <v>181</v>
      </c>
      <c r="AB149" s="96" t="s">
        <v>182</v>
      </c>
      <c r="AC149" s="96" t="s">
        <v>183</v>
      </c>
      <c r="AD149" s="100" t="s">
        <v>118</v>
      </c>
      <c r="AE149" s="96" t="s">
        <v>51</v>
      </c>
      <c r="AF149" s="100" t="s">
        <v>134</v>
      </c>
      <c r="AG149" s="96" t="s">
        <v>53</v>
      </c>
      <c r="AH149" s="96">
        <v>4</v>
      </c>
      <c r="AI149" s="309"/>
      <c r="AJ149" s="148">
        <v>15</v>
      </c>
      <c r="AK149" s="148">
        <v>0</v>
      </c>
      <c r="AL149" s="149">
        <v>0</v>
      </c>
      <c r="AM149" s="148"/>
      <c r="AN149" s="148"/>
      <c r="AO149" s="98">
        <v>0</v>
      </c>
      <c r="AP149" s="98">
        <f t="shared" si="75"/>
        <v>0</v>
      </c>
      <c r="AQ149" s="98"/>
      <c r="AR149" s="125" t="s">
        <v>231</v>
      </c>
      <c r="AS149" s="117">
        <f t="shared" si="76"/>
        <v>0</v>
      </c>
      <c r="AT149" s="101"/>
      <c r="AU149" s="101"/>
      <c r="AV149" s="101"/>
      <c r="AW149" s="99"/>
      <c r="AX149" s="98"/>
      <c r="AY149" s="98"/>
      <c r="AZ149" s="148"/>
      <c r="BA149" s="148"/>
      <c r="BB149" s="148"/>
      <c r="BC149" s="148"/>
      <c r="BD149" s="175"/>
      <c r="BE149" s="197">
        <f t="shared" si="103"/>
        <v>0</v>
      </c>
      <c r="BF149" s="198"/>
      <c r="BG149" s="194">
        <f t="shared" si="93"/>
        <v>0</v>
      </c>
      <c r="BH149" s="148"/>
      <c r="BI149" s="125" t="s">
        <v>231</v>
      </c>
      <c r="BJ149" s="117">
        <f t="shared" si="94"/>
        <v>0</v>
      </c>
      <c r="BK149" s="202">
        <v>45189</v>
      </c>
      <c r="BL149" s="206"/>
      <c r="BM149" s="206"/>
      <c r="BN149" s="117"/>
      <c r="BO149" s="209">
        <v>2025.11</v>
      </c>
      <c r="BP149" s="149">
        <f t="shared" si="102"/>
        <v>0</v>
      </c>
      <c r="BQ149" s="228" t="e">
        <f t="shared" si="96"/>
        <v>#DIV/0!</v>
      </c>
      <c r="BR149" s="232"/>
      <c r="BS149" s="112" t="s">
        <v>1078</v>
      </c>
      <c r="BT149" s="112" t="s">
        <v>1079</v>
      </c>
      <c r="BU149" s="112"/>
      <c r="BV149" s="112"/>
      <c r="BW149" s="127">
        <f t="shared" si="92"/>
        <v>8</v>
      </c>
      <c r="BX149" s="125" t="str">
        <f t="shared" si="97"/>
        <v>未办结</v>
      </c>
      <c r="BY149" s="297" t="s">
        <v>1080</v>
      </c>
      <c r="BZ149" s="96" t="s">
        <v>139</v>
      </c>
      <c r="CA149" s="96" t="str">
        <f>+J149&amp;BZ149&amp;CC149&amp;CD149</f>
        <v>内蒙古恒星化学有限公司二期氟硅材料绿色循环产业链项目备案正在对接项目准入旗县</v>
      </c>
      <c r="CB149" s="208" t="s">
        <v>231</v>
      </c>
      <c r="CC149" s="208" t="s">
        <v>1081</v>
      </c>
      <c r="CD149" s="208" t="s">
        <v>839</v>
      </c>
      <c r="CE149" s="96" t="s">
        <v>125</v>
      </c>
      <c r="CF149" s="99"/>
      <c r="CG149" s="209"/>
      <c r="CH149" s="208" t="s">
        <v>231</v>
      </c>
      <c r="CI149" s="209"/>
      <c r="CJ149" s="208" t="s">
        <v>531</v>
      </c>
      <c r="CK149" s="208" t="s">
        <v>837</v>
      </c>
      <c r="CL149" s="208" t="s">
        <v>231</v>
      </c>
      <c r="CM149" s="209"/>
      <c r="CN149" s="208" t="s">
        <v>531</v>
      </c>
      <c r="CO149" s="208" t="s">
        <v>233</v>
      </c>
      <c r="CP149" s="208" t="s">
        <v>121</v>
      </c>
      <c r="CQ149" s="209"/>
      <c r="CR149" s="209"/>
      <c r="CS149" s="208" t="s">
        <v>231</v>
      </c>
      <c r="CT149" s="208" t="s">
        <v>531</v>
      </c>
      <c r="CU149" s="208" t="s">
        <v>515</v>
      </c>
      <c r="CV149" s="208" t="s">
        <v>231</v>
      </c>
      <c r="CW149" s="208" t="s">
        <v>231</v>
      </c>
      <c r="CX149" s="208" t="s">
        <v>531</v>
      </c>
      <c r="CY149" s="208" t="s">
        <v>231</v>
      </c>
      <c r="CZ149" s="209"/>
      <c r="DA149" s="208" t="s">
        <v>531</v>
      </c>
      <c r="DB149" s="208" t="s">
        <v>231</v>
      </c>
      <c r="DC149" s="208" t="s">
        <v>1082</v>
      </c>
      <c r="DD149" s="208" t="s">
        <v>125</v>
      </c>
      <c r="DE149" s="209"/>
      <c r="DF149" s="209"/>
      <c r="DG149" s="209"/>
      <c r="DH149" s="101"/>
      <c r="DI149" s="101"/>
      <c r="DJ149" s="101"/>
      <c r="DK149" s="101"/>
      <c r="DL149" s="101"/>
      <c r="DM149" s="148">
        <v>0.1</v>
      </c>
      <c r="DN149" s="148">
        <f t="shared" si="98"/>
        <v>-0.1</v>
      </c>
      <c r="DO149" s="148">
        <v>0.1</v>
      </c>
      <c r="DP149" s="101"/>
      <c r="DQ149" s="101"/>
      <c r="DR149" s="100" t="s">
        <v>1083</v>
      </c>
      <c r="DS149" s="101">
        <v>17737712566</v>
      </c>
    </row>
    <row r="150" s="28" customFormat="1" ht="147" customHeight="1" spans="1:123">
      <c r="A150" s="90">
        <f>+SUBTOTAL(3,G$6:$G150)</f>
        <v>131</v>
      </c>
      <c r="B150" s="94" t="str">
        <f t="shared" si="104"/>
        <v>手续未办结未开工</v>
      </c>
      <c r="C150" s="95"/>
      <c r="D150" s="95"/>
      <c r="E150" s="95"/>
      <c r="F150" s="96"/>
      <c r="G150" s="94" t="s">
        <v>316</v>
      </c>
      <c r="H150" s="94" t="s">
        <v>736</v>
      </c>
      <c r="I150" s="94"/>
      <c r="J150" s="110" t="s">
        <v>1084</v>
      </c>
      <c r="K150" s="111" t="s">
        <v>1085</v>
      </c>
      <c r="L150" s="90">
        <v>1</v>
      </c>
      <c r="M150" s="94" t="s">
        <v>227</v>
      </c>
      <c r="N150" s="94"/>
      <c r="O150" s="94"/>
      <c r="P150" s="94"/>
      <c r="Q150" s="100" t="s">
        <v>121</v>
      </c>
      <c r="R150" s="100" t="s">
        <v>1077</v>
      </c>
      <c r="S150" s="101" t="s">
        <v>1086</v>
      </c>
      <c r="T150" s="101"/>
      <c r="U150" s="100" t="s">
        <v>1087</v>
      </c>
      <c r="V150" s="100" t="s">
        <v>525</v>
      </c>
      <c r="W150" s="96" t="s">
        <v>525</v>
      </c>
      <c r="X150" s="100" t="s">
        <v>741</v>
      </c>
      <c r="Y150" s="101"/>
      <c r="Z150" s="101"/>
      <c r="AA150" s="100" t="s">
        <v>181</v>
      </c>
      <c r="AB150" s="96" t="s">
        <v>182</v>
      </c>
      <c r="AC150" s="96" t="s">
        <v>183</v>
      </c>
      <c r="AD150" s="100" t="s">
        <v>118</v>
      </c>
      <c r="AE150" s="96" t="s">
        <v>51</v>
      </c>
      <c r="AF150" s="100" t="s">
        <v>134</v>
      </c>
      <c r="AG150" s="96" t="s">
        <v>53</v>
      </c>
      <c r="AH150" s="96">
        <v>4</v>
      </c>
      <c r="AI150" s="96"/>
      <c r="AJ150" s="148">
        <v>12</v>
      </c>
      <c r="AK150" s="148">
        <v>0</v>
      </c>
      <c r="AL150" s="149">
        <v>0</v>
      </c>
      <c r="AM150" s="148"/>
      <c r="AN150" s="148"/>
      <c r="AO150" s="98">
        <v>0</v>
      </c>
      <c r="AP150" s="98">
        <f t="shared" si="75"/>
        <v>0</v>
      </c>
      <c r="AQ150" s="98"/>
      <c r="AR150" s="125" t="s">
        <v>231</v>
      </c>
      <c r="AS150" s="117">
        <f t="shared" si="76"/>
        <v>0</v>
      </c>
      <c r="AT150" s="101"/>
      <c r="AU150" s="101"/>
      <c r="AV150" s="101"/>
      <c r="AW150" s="99"/>
      <c r="AX150" s="98"/>
      <c r="AY150" s="98"/>
      <c r="AZ150" s="148"/>
      <c r="BA150" s="148"/>
      <c r="BB150" s="148"/>
      <c r="BC150" s="148"/>
      <c r="BD150" s="175"/>
      <c r="BE150" s="197">
        <f t="shared" si="103"/>
        <v>0</v>
      </c>
      <c r="BF150" s="198"/>
      <c r="BG150" s="194">
        <f t="shared" si="93"/>
        <v>0</v>
      </c>
      <c r="BH150" s="148"/>
      <c r="BI150" s="125" t="s">
        <v>231</v>
      </c>
      <c r="BJ150" s="117">
        <f t="shared" si="94"/>
        <v>0</v>
      </c>
      <c r="BK150" s="202">
        <v>45189</v>
      </c>
      <c r="BL150" s="122"/>
      <c r="BM150" s="122"/>
      <c r="BN150" s="117"/>
      <c r="BO150" s="209" t="s">
        <v>880</v>
      </c>
      <c r="BP150" s="149">
        <f t="shared" si="102"/>
        <v>0</v>
      </c>
      <c r="BQ150" s="228" t="e">
        <f t="shared" si="96"/>
        <v>#DIV/0!</v>
      </c>
      <c r="BR150" s="232"/>
      <c r="BS150" s="112" t="s">
        <v>1088</v>
      </c>
      <c r="BT150" s="112" t="s">
        <v>1089</v>
      </c>
      <c r="BU150" s="112" t="s">
        <v>1089</v>
      </c>
      <c r="BV150" s="112" t="s">
        <v>1088</v>
      </c>
      <c r="BW150" s="127">
        <f t="shared" si="92"/>
        <v>5</v>
      </c>
      <c r="BX150" s="125" t="str">
        <f t="shared" si="97"/>
        <v>未办结</v>
      </c>
      <c r="BY150" s="297" t="s">
        <v>1090</v>
      </c>
      <c r="BZ150" s="96" t="s">
        <v>139</v>
      </c>
      <c r="CA150" s="99"/>
      <c r="CB150" s="199" t="s">
        <v>231</v>
      </c>
      <c r="CC150" s="199"/>
      <c r="CD150" s="199"/>
      <c r="CE150" s="95" t="s">
        <v>125</v>
      </c>
      <c r="CF150" s="95"/>
      <c r="CG150" s="199"/>
      <c r="CH150" s="199" t="s">
        <v>231</v>
      </c>
      <c r="CI150" s="199" t="s">
        <v>134</v>
      </c>
      <c r="CJ150" s="199" t="s">
        <v>1091</v>
      </c>
      <c r="CK150" s="199" t="s">
        <v>837</v>
      </c>
      <c r="CL150" s="199" t="s">
        <v>231</v>
      </c>
      <c r="CM150" s="199" t="s">
        <v>870</v>
      </c>
      <c r="CN150" s="199" t="s">
        <v>1091</v>
      </c>
      <c r="CO150" s="199" t="s">
        <v>233</v>
      </c>
      <c r="CP150" s="199" t="s">
        <v>121</v>
      </c>
      <c r="CQ150" s="199"/>
      <c r="CR150" s="199"/>
      <c r="CS150" s="199" t="s">
        <v>231</v>
      </c>
      <c r="CT150" s="199" t="s">
        <v>1092</v>
      </c>
      <c r="CU150" s="199" t="s">
        <v>515</v>
      </c>
      <c r="CV150" s="199" t="s">
        <v>121</v>
      </c>
      <c r="CW150" s="199" t="s">
        <v>121</v>
      </c>
      <c r="CX150" s="95"/>
      <c r="CY150" s="199" t="s">
        <v>125</v>
      </c>
      <c r="CZ150" s="199"/>
      <c r="DA150" s="199"/>
      <c r="DB150" s="199" t="s">
        <v>231</v>
      </c>
      <c r="DC150" s="199" t="s">
        <v>1093</v>
      </c>
      <c r="DD150" s="199" t="s">
        <v>125</v>
      </c>
      <c r="DE150" s="199"/>
      <c r="DF150" s="199"/>
      <c r="DG150" s="199"/>
      <c r="DH150" s="101"/>
      <c r="DI150" s="101"/>
      <c r="DJ150" s="101"/>
      <c r="DK150" s="101"/>
      <c r="DL150" s="101"/>
      <c r="DM150" s="148">
        <v>0.1</v>
      </c>
      <c r="DN150" s="148">
        <f t="shared" si="98"/>
        <v>-0.1</v>
      </c>
      <c r="DO150" s="148">
        <v>0.1</v>
      </c>
      <c r="DP150" s="101"/>
      <c r="DQ150" s="101"/>
      <c r="DR150" s="100" t="s">
        <v>1094</v>
      </c>
      <c r="DS150" s="101">
        <v>17737712566</v>
      </c>
    </row>
    <row r="151" s="29" customFormat="1" ht="143.1" customHeight="1" spans="1:123">
      <c r="A151" s="90">
        <f>+SUBTOTAL(3,G$6:$G151)</f>
        <v>132</v>
      </c>
      <c r="B151" s="94" t="str">
        <f t="shared" si="104"/>
        <v>手续未办结未开工</v>
      </c>
      <c r="C151" s="98" t="s">
        <v>1095</v>
      </c>
      <c r="D151" s="98" t="s">
        <v>1096</v>
      </c>
      <c r="E151" s="98">
        <v>13</v>
      </c>
      <c r="F151" s="99"/>
      <c r="G151" s="94" t="s">
        <v>316</v>
      </c>
      <c r="H151" s="94" t="s">
        <v>736</v>
      </c>
      <c r="I151" s="94"/>
      <c r="J151" s="291" t="s">
        <v>1097</v>
      </c>
      <c r="K151" s="118" t="s">
        <v>1098</v>
      </c>
      <c r="L151" s="94">
        <v>1</v>
      </c>
      <c r="M151" s="94" t="s">
        <v>227</v>
      </c>
      <c r="N151" s="94"/>
      <c r="O151" s="94"/>
      <c r="P151" s="100" t="s">
        <v>319</v>
      </c>
      <c r="Q151" s="100"/>
      <c r="R151" s="100"/>
      <c r="S151" s="100"/>
      <c r="T151" s="100"/>
      <c r="U151" s="307" t="s">
        <v>1099</v>
      </c>
      <c r="V151" s="100" t="s">
        <v>525</v>
      </c>
      <c r="W151" s="96" t="s">
        <v>525</v>
      </c>
      <c r="X151" s="100" t="s">
        <v>1100</v>
      </c>
      <c r="Y151" s="100"/>
      <c r="Z151" s="100"/>
      <c r="AA151" s="100" t="s">
        <v>350</v>
      </c>
      <c r="AB151" s="96" t="s">
        <v>643</v>
      </c>
      <c r="AC151" s="96" t="s">
        <v>291</v>
      </c>
      <c r="AD151" s="100" t="s">
        <v>118</v>
      </c>
      <c r="AE151" s="96"/>
      <c r="AF151" s="100" t="s">
        <v>134</v>
      </c>
      <c r="AG151" s="96" t="s">
        <v>53</v>
      </c>
      <c r="AH151" s="96"/>
      <c r="AI151" s="96"/>
      <c r="AJ151" s="140">
        <v>6</v>
      </c>
      <c r="AK151" s="148">
        <v>0</v>
      </c>
      <c r="AL151" s="149">
        <v>0</v>
      </c>
      <c r="AM151" s="140"/>
      <c r="AN151" s="140"/>
      <c r="AO151" s="98">
        <v>0</v>
      </c>
      <c r="AP151" s="98">
        <f t="shared" si="75"/>
        <v>0</v>
      </c>
      <c r="AQ151" s="98"/>
      <c r="AR151" s="125" t="s">
        <v>231</v>
      </c>
      <c r="AS151" s="117">
        <f t="shared" si="76"/>
        <v>0</v>
      </c>
      <c r="AT151" s="101"/>
      <c r="AU151" s="101"/>
      <c r="AV151" s="101"/>
      <c r="AW151" s="99"/>
      <c r="AX151" s="98"/>
      <c r="AY151" s="98"/>
      <c r="AZ151" s="148"/>
      <c r="BA151" s="148"/>
      <c r="BB151" s="148"/>
      <c r="BC151" s="148"/>
      <c r="BD151" s="175"/>
      <c r="BE151" s="197">
        <f t="shared" si="103"/>
        <v>0</v>
      </c>
      <c r="BF151" s="198"/>
      <c r="BG151" s="194">
        <f t="shared" si="93"/>
        <v>0</v>
      </c>
      <c r="BH151" s="148"/>
      <c r="BI151" s="125" t="s">
        <v>231</v>
      </c>
      <c r="BJ151" s="117">
        <f t="shared" si="94"/>
        <v>0</v>
      </c>
      <c r="BK151" s="202"/>
      <c r="BL151" s="122"/>
      <c r="BM151" s="122"/>
      <c r="BN151" s="100"/>
      <c r="BO151" s="100" t="s">
        <v>1101</v>
      </c>
      <c r="BP151" s="149">
        <f t="shared" si="102"/>
        <v>0</v>
      </c>
      <c r="BQ151" s="228" t="e">
        <f t="shared" si="96"/>
        <v>#DIV/0!</v>
      </c>
      <c r="BR151" s="232"/>
      <c r="BS151" s="110" t="s">
        <v>1102</v>
      </c>
      <c r="BT151" s="112"/>
      <c r="BU151" s="110"/>
      <c r="BV151" s="112"/>
      <c r="BW151" s="127">
        <f t="shared" si="92"/>
        <v>8</v>
      </c>
      <c r="BX151" s="125" t="str">
        <f t="shared" si="97"/>
        <v>未办结</v>
      </c>
      <c r="BY151" s="297" t="s">
        <v>1103</v>
      </c>
      <c r="BZ151" s="96" t="s">
        <v>513</v>
      </c>
      <c r="CA151" s="96" t="str">
        <f>+J151&amp;BZ151&amp;CC151&amp;CD151</f>
        <v>达拉特经济开发区铁路专用线核准正在企业内部立项自治区</v>
      </c>
      <c r="CB151" s="95" t="s">
        <v>231</v>
      </c>
      <c r="CC151" s="95" t="s">
        <v>1104</v>
      </c>
      <c r="CD151" s="95" t="s">
        <v>837</v>
      </c>
      <c r="CE151" s="95" t="s">
        <v>121</v>
      </c>
      <c r="CF151" s="95"/>
      <c r="CG151" s="199"/>
      <c r="CH151" s="95" t="s">
        <v>125</v>
      </c>
      <c r="CI151" s="95"/>
      <c r="CJ151" s="199"/>
      <c r="CK151" s="199"/>
      <c r="CL151" s="95" t="s">
        <v>231</v>
      </c>
      <c r="CM151" s="95"/>
      <c r="CN151" s="95" t="s">
        <v>1105</v>
      </c>
      <c r="CO151" s="199" t="s">
        <v>839</v>
      </c>
      <c r="CP151" s="95" t="s">
        <v>231</v>
      </c>
      <c r="CQ151" s="95" t="s">
        <v>1105</v>
      </c>
      <c r="CR151" s="95" t="s">
        <v>837</v>
      </c>
      <c r="CS151" s="95" t="s">
        <v>231</v>
      </c>
      <c r="CT151" s="95" t="s">
        <v>1105</v>
      </c>
      <c r="CU151" s="199" t="s">
        <v>515</v>
      </c>
      <c r="CV151" s="95" t="s">
        <v>231</v>
      </c>
      <c r="CW151" s="95" t="s">
        <v>231</v>
      </c>
      <c r="CX151" s="95" t="s">
        <v>1105</v>
      </c>
      <c r="CY151" s="95" t="s">
        <v>231</v>
      </c>
      <c r="CZ151" s="95"/>
      <c r="DA151" s="95" t="s">
        <v>1105</v>
      </c>
      <c r="DB151" s="95" t="s">
        <v>231</v>
      </c>
      <c r="DC151" s="95" t="s">
        <v>518</v>
      </c>
      <c r="DD151" s="199" t="s">
        <v>125</v>
      </c>
      <c r="DE151" s="95"/>
      <c r="DF151" s="95"/>
      <c r="DG151" s="95"/>
      <c r="DH151" s="100"/>
      <c r="DI151" s="100"/>
      <c r="DJ151" s="100"/>
      <c r="DK151" s="100"/>
      <c r="DL151" s="100"/>
      <c r="DM151" s="140">
        <v>0.1</v>
      </c>
      <c r="DN151" s="148">
        <f t="shared" si="98"/>
        <v>-0.1</v>
      </c>
      <c r="DO151" s="140">
        <v>0.1</v>
      </c>
      <c r="DP151" s="100"/>
      <c r="DQ151" s="100"/>
      <c r="DR151" s="208" t="s">
        <v>1106</v>
      </c>
      <c r="DS151" s="208" t="s">
        <v>1106</v>
      </c>
    </row>
    <row r="152" s="28" customFormat="1" ht="126.95" customHeight="1" spans="1:123">
      <c r="A152" s="90">
        <f>+SUBTOTAL(3,G$6:$G152)</f>
        <v>133</v>
      </c>
      <c r="B152" s="94" t="str">
        <f t="shared" si="104"/>
        <v>手续已办结已开工</v>
      </c>
      <c r="C152" s="98"/>
      <c r="D152" s="98"/>
      <c r="E152" s="98"/>
      <c r="F152" s="96"/>
      <c r="G152" s="94" t="s">
        <v>316</v>
      </c>
      <c r="H152" s="94" t="s">
        <v>736</v>
      </c>
      <c r="I152" s="94"/>
      <c r="J152" s="124" t="s">
        <v>1107</v>
      </c>
      <c r="K152" s="234" t="s">
        <v>1108</v>
      </c>
      <c r="L152" s="90">
        <v>1</v>
      </c>
      <c r="M152" s="94" t="s">
        <v>275</v>
      </c>
      <c r="N152" s="90"/>
      <c r="O152" s="90"/>
      <c r="P152" s="90"/>
      <c r="Q152" s="96" t="s">
        <v>121</v>
      </c>
      <c r="R152" s="101"/>
      <c r="S152" s="122" t="s">
        <v>1109</v>
      </c>
      <c r="T152" s="122"/>
      <c r="U152" s="111" t="s">
        <v>1110</v>
      </c>
      <c r="V152" s="100" t="s">
        <v>525</v>
      </c>
      <c r="W152" s="100" t="s">
        <v>525</v>
      </c>
      <c r="X152" s="111" t="s">
        <v>741</v>
      </c>
      <c r="Y152" s="139"/>
      <c r="Z152" s="139"/>
      <c r="AA152" s="100" t="s">
        <v>181</v>
      </c>
      <c r="AB152" s="96" t="s">
        <v>182</v>
      </c>
      <c r="AC152" s="96" t="s">
        <v>804</v>
      </c>
      <c r="AD152" s="136" t="s">
        <v>133</v>
      </c>
      <c r="AE152" s="96"/>
      <c r="AF152" s="145" t="s">
        <v>134</v>
      </c>
      <c r="AG152" s="96" t="s">
        <v>53</v>
      </c>
      <c r="AH152" s="96" t="s">
        <v>120</v>
      </c>
      <c r="AI152" s="96"/>
      <c r="AJ152" s="148">
        <v>0.42</v>
      </c>
      <c r="AK152" s="148">
        <v>0</v>
      </c>
      <c r="AL152" s="149">
        <v>0</v>
      </c>
      <c r="AM152" s="148">
        <v>0.2</v>
      </c>
      <c r="AN152" s="148">
        <v>0.2</v>
      </c>
      <c r="AO152" s="98">
        <v>0</v>
      </c>
      <c r="AP152" s="98">
        <f t="shared" si="75"/>
        <v>0.2</v>
      </c>
      <c r="AQ152" s="98"/>
      <c r="AR152" s="125" t="s">
        <v>249</v>
      </c>
      <c r="AS152" s="117">
        <f t="shared" si="76"/>
        <v>0</v>
      </c>
      <c r="AT152" s="149"/>
      <c r="AU152" s="149"/>
      <c r="AV152" s="149"/>
      <c r="AW152" s="99"/>
      <c r="AX152" s="98"/>
      <c r="AY152" s="98"/>
      <c r="AZ152" s="148"/>
      <c r="BA152" s="148"/>
      <c r="BB152" s="148"/>
      <c r="BC152" s="148"/>
      <c r="BD152" s="175"/>
      <c r="BE152" s="197">
        <f t="shared" si="103"/>
        <v>0</v>
      </c>
      <c r="BF152" s="198"/>
      <c r="BG152" s="194">
        <f t="shared" si="93"/>
        <v>0</v>
      </c>
      <c r="BH152" s="148"/>
      <c r="BI152" s="125" t="s">
        <v>121</v>
      </c>
      <c r="BJ152" s="117">
        <f t="shared" si="94"/>
        <v>1</v>
      </c>
      <c r="BK152" s="199" t="s">
        <v>122</v>
      </c>
      <c r="BL152" s="200"/>
      <c r="BM152" s="200"/>
      <c r="BN152" s="209"/>
      <c r="BO152" s="209">
        <v>45261</v>
      </c>
      <c r="BP152" s="149">
        <f t="shared" si="102"/>
        <v>0</v>
      </c>
      <c r="BQ152" s="228">
        <f t="shared" si="96"/>
        <v>0</v>
      </c>
      <c r="BR152" s="232"/>
      <c r="BS152" s="205" t="s">
        <v>1111</v>
      </c>
      <c r="BT152" s="124" t="s">
        <v>1112</v>
      </c>
      <c r="BU152" s="112"/>
      <c r="BV152" s="112"/>
      <c r="BW152" s="127">
        <f t="shared" si="92"/>
        <v>0</v>
      </c>
      <c r="BX152" s="125" t="str">
        <f t="shared" si="97"/>
        <v>办结</v>
      </c>
      <c r="BY152" s="159"/>
      <c r="BZ152" s="96" t="s">
        <v>139</v>
      </c>
      <c r="CA152" s="99"/>
      <c r="CB152" s="199" t="s">
        <v>121</v>
      </c>
      <c r="CC152" s="199"/>
      <c r="CD152" s="199"/>
      <c r="CE152" s="199" t="s">
        <v>125</v>
      </c>
      <c r="CF152" s="95"/>
      <c r="CG152" s="199"/>
      <c r="CH152" s="199" t="s">
        <v>121</v>
      </c>
      <c r="CI152" s="199"/>
      <c r="CJ152" s="199"/>
      <c r="CK152" s="199"/>
      <c r="CL152" s="199" t="s">
        <v>121</v>
      </c>
      <c r="CM152" s="199"/>
      <c r="CN152" s="95"/>
      <c r="CO152" s="199"/>
      <c r="CP152" s="199" t="s">
        <v>121</v>
      </c>
      <c r="CQ152" s="199"/>
      <c r="CR152" s="199"/>
      <c r="CS152" s="199" t="s">
        <v>121</v>
      </c>
      <c r="CT152" s="199"/>
      <c r="CU152" s="199"/>
      <c r="CV152" s="199" t="s">
        <v>125</v>
      </c>
      <c r="CW152" s="199" t="s">
        <v>125</v>
      </c>
      <c r="CX152" s="125"/>
      <c r="CY152" s="199" t="s">
        <v>125</v>
      </c>
      <c r="CZ152" s="199"/>
      <c r="DA152" s="199"/>
      <c r="DB152" s="199" t="s">
        <v>125</v>
      </c>
      <c r="DC152" s="95"/>
      <c r="DD152" s="199" t="s">
        <v>125</v>
      </c>
      <c r="DE152" s="199"/>
      <c r="DF152" s="199" t="s">
        <v>121</v>
      </c>
      <c r="DG152" s="303" t="s">
        <v>1048</v>
      </c>
      <c r="DH152" s="139"/>
      <c r="DI152" s="139"/>
      <c r="DJ152" s="139"/>
      <c r="DK152" s="139"/>
      <c r="DL152" s="139"/>
      <c r="DM152" s="148">
        <v>0.2</v>
      </c>
      <c r="DN152" s="148"/>
      <c r="DO152" s="148">
        <v>0.2</v>
      </c>
      <c r="DP152" s="139"/>
      <c r="DQ152" s="139"/>
      <c r="DR152" s="96" t="s">
        <v>1113</v>
      </c>
      <c r="DS152" s="99">
        <v>13947745676</v>
      </c>
    </row>
    <row r="153" s="22" customFormat="1" ht="120.95" customHeight="1" spans="1:123">
      <c r="A153" s="90">
        <f>+SUBTOTAL(3,G$6:$G153)</f>
        <v>134</v>
      </c>
      <c r="B153" s="94" t="str">
        <f t="shared" si="104"/>
        <v>手续已办结已开工</v>
      </c>
      <c r="C153" s="98"/>
      <c r="D153" s="98"/>
      <c r="E153" s="98"/>
      <c r="F153" s="96"/>
      <c r="G153" s="94" t="s">
        <v>316</v>
      </c>
      <c r="H153" s="94" t="s">
        <v>736</v>
      </c>
      <c r="I153" s="94"/>
      <c r="J153" s="112" t="s">
        <v>1114</v>
      </c>
      <c r="K153" s="118" t="s">
        <v>1115</v>
      </c>
      <c r="L153" s="90">
        <v>1</v>
      </c>
      <c r="M153" s="125" t="s">
        <v>1116</v>
      </c>
      <c r="N153" s="90"/>
      <c r="O153" s="90"/>
      <c r="P153" s="90"/>
      <c r="Q153" s="96" t="s">
        <v>121</v>
      </c>
      <c r="R153" s="100" t="s">
        <v>1117</v>
      </c>
      <c r="S153" s="96" t="s">
        <v>1118</v>
      </c>
      <c r="T153" s="96"/>
      <c r="U153" s="118" t="s">
        <v>1119</v>
      </c>
      <c r="V153" s="100" t="s">
        <v>525</v>
      </c>
      <c r="W153" s="96" t="s">
        <v>525</v>
      </c>
      <c r="X153" s="111" t="s">
        <v>741</v>
      </c>
      <c r="Y153" s="101"/>
      <c r="Z153" s="101"/>
      <c r="AA153" s="100" t="s">
        <v>181</v>
      </c>
      <c r="AB153" s="96" t="s">
        <v>182</v>
      </c>
      <c r="AC153" s="96" t="s">
        <v>183</v>
      </c>
      <c r="AD153" s="100" t="s">
        <v>118</v>
      </c>
      <c r="AE153" s="96" t="s">
        <v>51</v>
      </c>
      <c r="AF153" s="129" t="s">
        <v>134</v>
      </c>
      <c r="AG153" s="96" t="s">
        <v>53</v>
      </c>
      <c r="AH153" s="96" t="s">
        <v>120</v>
      </c>
      <c r="AI153" s="96">
        <v>1</v>
      </c>
      <c r="AJ153" s="148">
        <v>2</v>
      </c>
      <c r="AK153" s="148">
        <v>0</v>
      </c>
      <c r="AL153" s="149">
        <v>0</v>
      </c>
      <c r="AM153" s="148"/>
      <c r="AN153" s="148"/>
      <c r="AO153" s="98">
        <v>0</v>
      </c>
      <c r="AP153" s="98">
        <f t="shared" si="75"/>
        <v>0</v>
      </c>
      <c r="AQ153" s="98"/>
      <c r="AR153" s="125" t="s">
        <v>249</v>
      </c>
      <c r="AS153" s="117">
        <f t="shared" si="76"/>
        <v>0</v>
      </c>
      <c r="AT153" s="149"/>
      <c r="AU153" s="149"/>
      <c r="AV153" s="149"/>
      <c r="AW153" s="99"/>
      <c r="AX153" s="98"/>
      <c r="AY153" s="98"/>
      <c r="AZ153" s="148"/>
      <c r="BA153" s="148"/>
      <c r="BB153" s="148"/>
      <c r="BC153" s="148"/>
      <c r="BD153" s="175"/>
      <c r="BE153" s="197">
        <f t="shared" si="103"/>
        <v>0</v>
      </c>
      <c r="BF153" s="198"/>
      <c r="BG153" s="194">
        <f t="shared" si="93"/>
        <v>0</v>
      </c>
      <c r="BH153" s="148"/>
      <c r="BI153" s="125" t="s">
        <v>121</v>
      </c>
      <c r="BJ153" s="117">
        <f t="shared" si="94"/>
        <v>1</v>
      </c>
      <c r="BK153" s="199" t="s">
        <v>122</v>
      </c>
      <c r="BL153" s="200"/>
      <c r="BM153" s="200"/>
      <c r="BN153" s="117">
        <v>2</v>
      </c>
      <c r="BO153" s="209" t="s">
        <v>785</v>
      </c>
      <c r="BP153" s="149">
        <f t="shared" si="102"/>
        <v>0</v>
      </c>
      <c r="BQ153" s="228" t="e">
        <f t="shared" si="96"/>
        <v>#DIV/0!</v>
      </c>
      <c r="BR153" s="232"/>
      <c r="BS153" s="205" t="s">
        <v>1120</v>
      </c>
      <c r="BT153" s="112" t="s">
        <v>1121</v>
      </c>
      <c r="BU153" s="112"/>
      <c r="BV153" s="112"/>
      <c r="BW153" s="127">
        <f t="shared" si="92"/>
        <v>0</v>
      </c>
      <c r="BX153" s="125" t="str">
        <f t="shared" si="97"/>
        <v>办结</v>
      </c>
      <c r="BY153" s="159"/>
      <c r="BZ153" s="96" t="s">
        <v>139</v>
      </c>
      <c r="CA153" s="99"/>
      <c r="CB153" s="199" t="s">
        <v>121</v>
      </c>
      <c r="CC153" s="199"/>
      <c r="CD153" s="199"/>
      <c r="CE153" s="95" t="s">
        <v>125</v>
      </c>
      <c r="CF153" s="95"/>
      <c r="CG153" s="199"/>
      <c r="CH153" s="199" t="s">
        <v>121</v>
      </c>
      <c r="CI153" s="199"/>
      <c r="CJ153" s="199"/>
      <c r="CK153" s="199"/>
      <c r="CL153" s="199" t="s">
        <v>125</v>
      </c>
      <c r="CM153" s="199"/>
      <c r="CN153" s="95"/>
      <c r="CO153" s="199"/>
      <c r="CP153" s="199" t="s">
        <v>121</v>
      </c>
      <c r="CQ153" s="199"/>
      <c r="CR153" s="199"/>
      <c r="CS153" s="199" t="s">
        <v>121</v>
      </c>
      <c r="CT153" s="199"/>
      <c r="CU153" s="199"/>
      <c r="CV153" s="199" t="s">
        <v>125</v>
      </c>
      <c r="CW153" s="199" t="s">
        <v>125</v>
      </c>
      <c r="CX153" s="95"/>
      <c r="CY153" s="199" t="s">
        <v>125</v>
      </c>
      <c r="CZ153" s="199"/>
      <c r="DA153" s="199"/>
      <c r="DB153" s="199" t="s">
        <v>125</v>
      </c>
      <c r="DC153" s="95"/>
      <c r="DD153" s="199" t="s">
        <v>125</v>
      </c>
      <c r="DE153" s="199"/>
      <c r="DF153" s="199" t="s">
        <v>121</v>
      </c>
      <c r="DG153" s="304" t="s">
        <v>1122</v>
      </c>
      <c r="DH153" s="99">
        <v>59</v>
      </c>
      <c r="DI153" s="101"/>
      <c r="DJ153" s="101"/>
      <c r="DK153" s="101"/>
      <c r="DL153" s="101"/>
      <c r="DM153" s="148"/>
      <c r="DN153" s="148"/>
      <c r="DO153" s="148">
        <v>1.7</v>
      </c>
      <c r="DP153" s="101"/>
      <c r="DQ153" s="101"/>
      <c r="DR153" s="96" t="s">
        <v>1123</v>
      </c>
      <c r="DS153" s="117">
        <v>15049119000</v>
      </c>
    </row>
    <row r="154" s="14" customFormat="1" ht="126" customHeight="1" spans="1:123">
      <c r="A154" s="90">
        <f>+SUBTOTAL(3,G$6:$G154)</f>
        <v>135</v>
      </c>
      <c r="B154" s="94" t="str">
        <f t="shared" si="104"/>
        <v>手续已办结未开工</v>
      </c>
      <c r="C154" s="99"/>
      <c r="D154" s="99"/>
      <c r="E154" s="99"/>
      <c r="F154" s="96"/>
      <c r="G154" s="94" t="s">
        <v>316</v>
      </c>
      <c r="H154" s="94" t="s">
        <v>736</v>
      </c>
      <c r="I154" s="94"/>
      <c r="J154" s="124" t="s">
        <v>1124</v>
      </c>
      <c r="K154" s="234" t="s">
        <v>1125</v>
      </c>
      <c r="L154" s="90">
        <v>1</v>
      </c>
      <c r="M154" s="125" t="s">
        <v>275</v>
      </c>
      <c r="N154" s="90"/>
      <c r="O154" s="90"/>
      <c r="P154" s="90"/>
      <c r="Q154" s="96"/>
      <c r="R154" s="206"/>
      <c r="S154" s="122" t="s">
        <v>1126</v>
      </c>
      <c r="T154" s="122"/>
      <c r="U154" s="234" t="s">
        <v>1127</v>
      </c>
      <c r="V154" s="100" t="s">
        <v>525</v>
      </c>
      <c r="W154" s="96" t="s">
        <v>525</v>
      </c>
      <c r="X154" s="111" t="s">
        <v>741</v>
      </c>
      <c r="Y154" s="122"/>
      <c r="Z154" s="122"/>
      <c r="AA154" s="100" t="s">
        <v>181</v>
      </c>
      <c r="AB154" s="96" t="s">
        <v>182</v>
      </c>
      <c r="AC154" s="100" t="s">
        <v>183</v>
      </c>
      <c r="AD154" s="100" t="s">
        <v>133</v>
      </c>
      <c r="AE154" s="96" t="s">
        <v>51</v>
      </c>
      <c r="AF154" s="129" t="s">
        <v>134</v>
      </c>
      <c r="AG154" s="96"/>
      <c r="AH154" s="96"/>
      <c r="AI154" s="96"/>
      <c r="AJ154" s="148">
        <v>0.3</v>
      </c>
      <c r="AK154" s="148">
        <v>0.12</v>
      </c>
      <c r="AL154" s="149">
        <v>0</v>
      </c>
      <c r="AM154" s="148">
        <v>0.1</v>
      </c>
      <c r="AN154" s="148">
        <v>0.1</v>
      </c>
      <c r="AO154" s="98">
        <v>0</v>
      </c>
      <c r="AP154" s="98">
        <f t="shared" si="75"/>
        <v>0.1</v>
      </c>
      <c r="AQ154" s="98"/>
      <c r="AR154" s="125" t="s">
        <v>121</v>
      </c>
      <c r="AS154" s="117">
        <f t="shared" si="76"/>
        <v>1</v>
      </c>
      <c r="AT154" s="96" t="s">
        <v>184</v>
      </c>
      <c r="AU154" s="96" t="s">
        <v>1128</v>
      </c>
      <c r="AV154" s="96" t="s">
        <v>1129</v>
      </c>
      <c r="AW154" s="96">
        <v>0</v>
      </c>
      <c r="AX154" s="95">
        <v>0</v>
      </c>
      <c r="AY154" s="95">
        <v>0</v>
      </c>
      <c r="AZ154" s="95">
        <v>0</v>
      </c>
      <c r="BA154" s="95">
        <v>0</v>
      </c>
      <c r="BB154" s="95">
        <v>0</v>
      </c>
      <c r="BC154" s="95"/>
      <c r="BD154" s="179"/>
      <c r="BE154" s="197">
        <f t="shared" si="103"/>
        <v>0</v>
      </c>
      <c r="BF154" s="211"/>
      <c r="BG154" s="194">
        <f t="shared" si="93"/>
        <v>0</v>
      </c>
      <c r="BH154" s="95"/>
      <c r="BI154" s="125" t="s">
        <v>231</v>
      </c>
      <c r="BJ154" s="117">
        <f t="shared" si="94"/>
        <v>0</v>
      </c>
      <c r="BK154" s="202">
        <v>45047</v>
      </c>
      <c r="BL154" s="118"/>
      <c r="BM154" s="118"/>
      <c r="BN154" s="117">
        <v>1</v>
      </c>
      <c r="BO154" s="209">
        <v>45261</v>
      </c>
      <c r="BP154" s="149">
        <f t="shared" si="102"/>
        <v>0</v>
      </c>
      <c r="BQ154" s="228">
        <f t="shared" si="96"/>
        <v>0</v>
      </c>
      <c r="BR154" s="232"/>
      <c r="BS154" s="232" t="s">
        <v>1130</v>
      </c>
      <c r="BT154" s="112" t="s">
        <v>1131</v>
      </c>
      <c r="BU154" s="112"/>
      <c r="BV154" s="112"/>
      <c r="BW154" s="127">
        <f t="shared" si="92"/>
        <v>0</v>
      </c>
      <c r="BX154" s="125" t="str">
        <f t="shared" si="97"/>
        <v>办结</v>
      </c>
      <c r="BY154" s="159"/>
      <c r="BZ154" s="117"/>
      <c r="CA154" s="117"/>
      <c r="CB154" s="199" t="s">
        <v>121</v>
      </c>
      <c r="CC154" s="199"/>
      <c r="CD154" s="199"/>
      <c r="CE154" s="95" t="s">
        <v>125</v>
      </c>
      <c r="CF154" s="95"/>
      <c r="CG154" s="95"/>
      <c r="CH154" s="199" t="s">
        <v>121</v>
      </c>
      <c r="CI154" s="199"/>
      <c r="CJ154" s="199"/>
      <c r="CK154" s="199"/>
      <c r="CL154" s="199" t="s">
        <v>121</v>
      </c>
      <c r="CM154" s="199"/>
      <c r="CN154" s="199"/>
      <c r="CO154" s="199"/>
      <c r="CP154" s="199" t="s">
        <v>121</v>
      </c>
      <c r="CQ154" s="199"/>
      <c r="CR154" s="199"/>
      <c r="CS154" s="199" t="s">
        <v>121</v>
      </c>
      <c r="CT154" s="199"/>
      <c r="CU154" s="199"/>
      <c r="CV154" s="199" t="s">
        <v>125</v>
      </c>
      <c r="CW154" s="199" t="s">
        <v>125</v>
      </c>
      <c r="CX154" s="199"/>
      <c r="CY154" s="95" t="s">
        <v>125</v>
      </c>
      <c r="CZ154" s="95"/>
      <c r="DA154" s="95"/>
      <c r="DB154" s="95" t="s">
        <v>125</v>
      </c>
      <c r="DC154" s="95"/>
      <c r="DD154" s="199" t="s">
        <v>125</v>
      </c>
      <c r="DE154" s="199"/>
      <c r="DF154" s="199"/>
      <c r="DG154" s="199"/>
      <c r="DH154" s="117"/>
      <c r="DI154" s="117"/>
      <c r="DJ154" s="117"/>
      <c r="DK154" s="117"/>
      <c r="DL154" s="117"/>
      <c r="DM154" s="148">
        <v>0.1</v>
      </c>
      <c r="DN154" s="148"/>
      <c r="DO154" s="148">
        <v>0.1</v>
      </c>
      <c r="DP154" s="117"/>
      <c r="DQ154" s="117"/>
      <c r="DR154" s="159"/>
      <c r="DS154" s="117"/>
    </row>
    <row r="155" s="30" customFormat="1" ht="96.95" customHeight="1" spans="1:123">
      <c r="A155" s="101">
        <f>+SUBTOTAL(3,G$6:$G155)</f>
        <v>136</v>
      </c>
      <c r="B155" s="100" t="str">
        <f t="shared" si="104"/>
        <v>手续已办结未开工</v>
      </c>
      <c r="C155" s="95"/>
      <c r="D155" s="95"/>
      <c r="E155" s="95"/>
      <c r="F155" s="101"/>
      <c r="G155" s="100" t="s">
        <v>316</v>
      </c>
      <c r="H155" s="100" t="s">
        <v>736</v>
      </c>
      <c r="I155" s="100"/>
      <c r="J155" s="111" t="s">
        <v>1132</v>
      </c>
      <c r="K155" s="111" t="s">
        <v>1133</v>
      </c>
      <c r="L155" s="101">
        <v>1</v>
      </c>
      <c r="M155" s="100" t="s">
        <v>275</v>
      </c>
      <c r="N155" s="101"/>
      <c r="O155" s="101"/>
      <c r="P155" s="101"/>
      <c r="Q155" s="100"/>
      <c r="R155" s="100" t="s">
        <v>1134</v>
      </c>
      <c r="S155" s="101"/>
      <c r="T155" s="101"/>
      <c r="U155" s="100" t="s">
        <v>1135</v>
      </c>
      <c r="V155" s="100" t="s">
        <v>855</v>
      </c>
      <c r="W155" s="96" t="s">
        <v>525</v>
      </c>
      <c r="X155" s="100" t="s">
        <v>1136</v>
      </c>
      <c r="Y155" s="101"/>
      <c r="Z155" s="101"/>
      <c r="AA155" s="100" t="s">
        <v>181</v>
      </c>
      <c r="AB155" s="96" t="s">
        <v>182</v>
      </c>
      <c r="AC155" s="96" t="s">
        <v>476</v>
      </c>
      <c r="AD155" s="100" t="s">
        <v>133</v>
      </c>
      <c r="AE155" s="96"/>
      <c r="AF155" s="100" t="s">
        <v>134</v>
      </c>
      <c r="AG155" s="96" t="s">
        <v>53</v>
      </c>
      <c r="AH155" s="96" t="s">
        <v>120</v>
      </c>
      <c r="AI155" s="96"/>
      <c r="AJ155" s="149">
        <v>0.7</v>
      </c>
      <c r="AK155" s="149">
        <v>0</v>
      </c>
      <c r="AL155" s="149">
        <v>0</v>
      </c>
      <c r="AM155" s="149">
        <v>0.5</v>
      </c>
      <c r="AN155" s="149">
        <v>0.5</v>
      </c>
      <c r="AO155" s="98">
        <v>0</v>
      </c>
      <c r="AP155" s="98">
        <f t="shared" si="75"/>
        <v>0.5</v>
      </c>
      <c r="AQ155" s="98"/>
      <c r="AR155" s="159" t="s">
        <v>231</v>
      </c>
      <c r="AS155" s="117">
        <f t="shared" si="76"/>
        <v>0</v>
      </c>
      <c r="AT155" s="101"/>
      <c r="AU155" s="101"/>
      <c r="AV155" s="101"/>
      <c r="AW155" s="99"/>
      <c r="AX155" s="99"/>
      <c r="AY155" s="99"/>
      <c r="AZ155" s="99"/>
      <c r="BA155" s="99"/>
      <c r="BB155" s="99"/>
      <c r="BC155" s="99"/>
      <c r="BD155" s="176"/>
      <c r="BE155" s="197">
        <f t="shared" si="103"/>
        <v>0</v>
      </c>
      <c r="BF155" s="203"/>
      <c r="BG155" s="194">
        <f t="shared" si="93"/>
        <v>0</v>
      </c>
      <c r="BH155" s="99"/>
      <c r="BI155" s="159" t="s">
        <v>231</v>
      </c>
      <c r="BJ155" s="117">
        <f t="shared" si="94"/>
        <v>0</v>
      </c>
      <c r="BK155" s="209">
        <v>45036</v>
      </c>
      <c r="BL155" s="122"/>
      <c r="BM155" s="122"/>
      <c r="BN155" s="117"/>
      <c r="BO155" s="209" t="s">
        <v>880</v>
      </c>
      <c r="BP155" s="149">
        <f t="shared" si="102"/>
        <v>0</v>
      </c>
      <c r="BQ155" s="228">
        <f t="shared" si="96"/>
        <v>0</v>
      </c>
      <c r="BR155" s="232"/>
      <c r="BS155" s="205" t="s">
        <v>1137</v>
      </c>
      <c r="BT155" s="111" t="s">
        <v>1138</v>
      </c>
      <c r="BU155" s="118"/>
      <c r="BV155" s="118"/>
      <c r="BW155" s="117">
        <f t="shared" si="92"/>
        <v>0</v>
      </c>
      <c r="BX155" s="159" t="str">
        <f t="shared" si="97"/>
        <v>办结</v>
      </c>
      <c r="BY155" s="206" t="s">
        <v>1139</v>
      </c>
      <c r="BZ155" s="96" t="s">
        <v>513</v>
      </c>
      <c r="CA155" s="96" t="str">
        <f>+J155&amp;BZ155&amp;CC155&amp;CD155</f>
        <v>内蒙古润达能源管理服务有限公司润能二号110KV变电站项目核准前置预审与选址未完成。盟市</v>
      </c>
      <c r="CB155" s="208" t="s">
        <v>121</v>
      </c>
      <c r="CC155" s="208" t="s">
        <v>1140</v>
      </c>
      <c r="CD155" s="208" t="s">
        <v>233</v>
      </c>
      <c r="CE155" s="96" t="s">
        <v>121</v>
      </c>
      <c r="CF155" s="96" t="s">
        <v>1141</v>
      </c>
      <c r="CG155" s="208" t="s">
        <v>233</v>
      </c>
      <c r="CH155" s="96" t="s">
        <v>125</v>
      </c>
      <c r="CI155" s="96"/>
      <c r="CJ155" s="208"/>
      <c r="CK155" s="208"/>
      <c r="CL155" s="96" t="s">
        <v>121</v>
      </c>
      <c r="CM155" s="96"/>
      <c r="CN155" s="96" t="s">
        <v>1142</v>
      </c>
      <c r="CO155" s="96" t="s">
        <v>233</v>
      </c>
      <c r="CP155" s="96" t="s">
        <v>121</v>
      </c>
      <c r="CQ155" s="96" t="s">
        <v>1105</v>
      </c>
      <c r="CR155" s="96" t="s">
        <v>870</v>
      </c>
      <c r="CS155" s="96" t="s">
        <v>121</v>
      </c>
      <c r="CT155" s="208" t="s">
        <v>531</v>
      </c>
      <c r="CU155" s="208" t="s">
        <v>515</v>
      </c>
      <c r="CV155" s="96" t="s">
        <v>121</v>
      </c>
      <c r="CW155" s="96" t="s">
        <v>121</v>
      </c>
      <c r="CX155" s="96" t="s">
        <v>1105</v>
      </c>
      <c r="CY155" s="96" t="s">
        <v>121</v>
      </c>
      <c r="CZ155" s="96"/>
      <c r="DA155" s="96" t="s">
        <v>1105</v>
      </c>
      <c r="DB155" s="96" t="s">
        <v>121</v>
      </c>
      <c r="DC155" s="96" t="s">
        <v>518</v>
      </c>
      <c r="DD155" s="96" t="s">
        <v>125</v>
      </c>
      <c r="DE155" s="96"/>
      <c r="DF155" s="96"/>
      <c r="DG155" s="96"/>
      <c r="DH155" s="101"/>
      <c r="DI155" s="101"/>
      <c r="DJ155" s="101"/>
      <c r="DK155" s="101"/>
      <c r="DL155" s="101"/>
      <c r="DM155" s="149">
        <v>0.5</v>
      </c>
      <c r="DN155" s="149"/>
      <c r="DO155" s="149">
        <v>0.5</v>
      </c>
      <c r="DP155" s="101"/>
      <c r="DQ155" s="101"/>
      <c r="DR155" s="100" t="s">
        <v>1143</v>
      </c>
      <c r="DS155" s="101">
        <v>13947711325</v>
      </c>
    </row>
    <row r="156" s="31" customFormat="1" ht="93" customHeight="1" spans="1:124">
      <c r="A156" s="90">
        <f>+SUBTOTAL(3,G$6:$G156)</f>
        <v>137</v>
      </c>
      <c r="B156" s="94" t="s">
        <v>258</v>
      </c>
      <c r="C156" s="95" t="s">
        <v>789</v>
      </c>
      <c r="D156" s="95" t="s">
        <v>1144</v>
      </c>
      <c r="E156" s="95">
        <v>16</v>
      </c>
      <c r="F156" s="99"/>
      <c r="G156" s="94" t="s">
        <v>316</v>
      </c>
      <c r="H156" s="94" t="s">
        <v>736</v>
      </c>
      <c r="I156" s="94"/>
      <c r="J156" s="291" t="s">
        <v>1145</v>
      </c>
      <c r="K156" s="118" t="s">
        <v>1146</v>
      </c>
      <c r="L156" s="94">
        <v>1</v>
      </c>
      <c r="M156" s="94" t="s">
        <v>258</v>
      </c>
      <c r="N156" s="94"/>
      <c r="O156" s="94"/>
      <c r="P156" s="100" t="s">
        <v>319</v>
      </c>
      <c r="Q156" s="100"/>
      <c r="R156" s="100"/>
      <c r="S156" s="100" t="s">
        <v>1147</v>
      </c>
      <c r="T156" s="100"/>
      <c r="U156" s="307"/>
      <c r="V156" s="100"/>
      <c r="W156" s="96"/>
      <c r="X156" s="100"/>
      <c r="Y156" s="100"/>
      <c r="Z156" s="100"/>
      <c r="AA156" s="100"/>
      <c r="AB156" s="96"/>
      <c r="AC156" s="96"/>
      <c r="AD156" s="100"/>
      <c r="AE156" s="96"/>
      <c r="AF156" s="100"/>
      <c r="AG156" s="96"/>
      <c r="AH156" s="96"/>
      <c r="AI156" s="96"/>
      <c r="AJ156" s="140">
        <v>21</v>
      </c>
      <c r="AK156" s="148"/>
      <c r="AL156" s="149"/>
      <c r="AM156" s="140"/>
      <c r="AN156" s="140"/>
      <c r="AO156" s="98">
        <v>0</v>
      </c>
      <c r="AP156" s="98">
        <f t="shared" si="75"/>
        <v>0</v>
      </c>
      <c r="AQ156" s="98"/>
      <c r="AR156" s="125"/>
      <c r="AS156" s="117"/>
      <c r="AT156" s="101"/>
      <c r="AU156" s="101"/>
      <c r="AV156" s="101"/>
      <c r="AW156" s="99"/>
      <c r="AX156" s="98"/>
      <c r="AY156" s="98"/>
      <c r="AZ156" s="148"/>
      <c r="BA156" s="148"/>
      <c r="BB156" s="148"/>
      <c r="BC156" s="148"/>
      <c r="BD156" s="175"/>
      <c r="BE156" s="197">
        <f t="shared" si="103"/>
        <v>0</v>
      </c>
      <c r="BF156" s="198"/>
      <c r="BG156" s="194">
        <f t="shared" si="93"/>
        <v>0</v>
      </c>
      <c r="BH156" s="148"/>
      <c r="BI156" s="125"/>
      <c r="BJ156" s="117"/>
      <c r="BK156" s="202"/>
      <c r="BL156" s="122"/>
      <c r="BM156" s="122"/>
      <c r="BN156" s="100"/>
      <c r="BO156" s="100"/>
      <c r="BP156" s="149">
        <f t="shared" si="102"/>
        <v>0</v>
      </c>
      <c r="BQ156" s="228"/>
      <c r="BR156" s="232"/>
      <c r="BS156" s="110"/>
      <c r="BT156" s="234" t="s">
        <v>1148</v>
      </c>
      <c r="BU156" s="110"/>
      <c r="BV156" s="112"/>
      <c r="BW156" s="127"/>
      <c r="BX156" s="125"/>
      <c r="BY156" s="297"/>
      <c r="BZ156" s="96"/>
      <c r="CA156" s="96"/>
      <c r="CB156" s="95"/>
      <c r="CC156" s="95"/>
      <c r="CD156" s="95"/>
      <c r="CE156" s="95"/>
      <c r="CF156" s="95"/>
      <c r="CG156" s="199"/>
      <c r="CH156" s="95"/>
      <c r="CI156" s="95"/>
      <c r="CJ156" s="199"/>
      <c r="CK156" s="199"/>
      <c r="CL156" s="95"/>
      <c r="CM156" s="95"/>
      <c r="CN156" s="95"/>
      <c r="CO156" s="199"/>
      <c r="CP156" s="95"/>
      <c r="CQ156" s="95"/>
      <c r="CR156" s="95"/>
      <c r="CS156" s="95"/>
      <c r="CT156" s="95"/>
      <c r="CU156" s="199"/>
      <c r="CV156" s="95"/>
      <c r="CW156" s="95"/>
      <c r="CX156" s="95"/>
      <c r="CY156" s="95"/>
      <c r="CZ156" s="95"/>
      <c r="DA156" s="95"/>
      <c r="DB156" s="95"/>
      <c r="DC156" s="95"/>
      <c r="DD156" s="199"/>
      <c r="DE156" s="95"/>
      <c r="DF156" s="95"/>
      <c r="DG156" s="95"/>
      <c r="DH156" s="100"/>
      <c r="DI156" s="100"/>
      <c r="DJ156" s="100"/>
      <c r="DK156" s="100"/>
      <c r="DL156" s="100"/>
      <c r="DM156" s="140"/>
      <c r="DN156" s="140"/>
      <c r="DO156" s="140"/>
      <c r="DP156" s="100"/>
      <c r="DQ156" s="100"/>
      <c r="DR156" s="208"/>
      <c r="DS156" s="208"/>
      <c r="DT156" s="29"/>
    </row>
    <row r="157" s="31" customFormat="1" ht="93" customHeight="1" spans="1:124">
      <c r="A157" s="90">
        <f>+SUBTOTAL(3,G$6:$G157)</f>
        <v>138</v>
      </c>
      <c r="B157" s="94" t="s">
        <v>258</v>
      </c>
      <c r="C157" s="99"/>
      <c r="D157" s="99"/>
      <c r="E157" s="99"/>
      <c r="F157" s="99"/>
      <c r="G157" s="94" t="s">
        <v>316</v>
      </c>
      <c r="H157" s="94" t="s">
        <v>736</v>
      </c>
      <c r="I157" s="94"/>
      <c r="J157" s="291" t="s">
        <v>1149</v>
      </c>
      <c r="K157" s="118" t="s">
        <v>1150</v>
      </c>
      <c r="L157" s="94">
        <v>1</v>
      </c>
      <c r="M157" s="94" t="s">
        <v>258</v>
      </c>
      <c r="N157" s="94"/>
      <c r="O157" s="94"/>
      <c r="P157" s="94"/>
      <c r="Q157" s="100"/>
      <c r="R157" s="100"/>
      <c r="S157" s="100" t="s">
        <v>1151</v>
      </c>
      <c r="T157" s="100"/>
      <c r="U157" s="307"/>
      <c r="V157" s="100"/>
      <c r="W157" s="96"/>
      <c r="X157" s="100"/>
      <c r="Y157" s="100"/>
      <c r="Z157" s="100"/>
      <c r="AA157" s="100"/>
      <c r="AB157" s="96"/>
      <c r="AC157" s="96"/>
      <c r="AD157" s="100"/>
      <c r="AE157" s="96"/>
      <c r="AF157" s="100"/>
      <c r="AG157" s="96"/>
      <c r="AH157" s="96"/>
      <c r="AI157" s="96"/>
      <c r="AJ157" s="140">
        <v>0.507151</v>
      </c>
      <c r="AK157" s="148"/>
      <c r="AL157" s="149"/>
      <c r="AM157" s="140"/>
      <c r="AN157" s="140"/>
      <c r="AO157" s="98">
        <v>0</v>
      </c>
      <c r="AP157" s="98">
        <f t="shared" si="75"/>
        <v>0</v>
      </c>
      <c r="AQ157" s="98"/>
      <c r="AR157" s="125"/>
      <c r="AS157" s="117"/>
      <c r="AT157" s="101"/>
      <c r="AU157" s="101"/>
      <c r="AV157" s="101"/>
      <c r="AW157" s="99"/>
      <c r="AX157" s="98"/>
      <c r="AY157" s="98"/>
      <c r="AZ157" s="148"/>
      <c r="BA157" s="148"/>
      <c r="BB157" s="148"/>
      <c r="BC157" s="148"/>
      <c r="BD157" s="175"/>
      <c r="BE157" s="197">
        <f t="shared" si="103"/>
        <v>0</v>
      </c>
      <c r="BF157" s="198"/>
      <c r="BG157" s="194">
        <f t="shared" si="93"/>
        <v>0</v>
      </c>
      <c r="BH157" s="148"/>
      <c r="BI157" s="125"/>
      <c r="BJ157" s="117"/>
      <c r="BK157" s="202"/>
      <c r="BL157" s="122"/>
      <c r="BM157" s="122"/>
      <c r="BN157" s="100"/>
      <c r="BO157" s="100"/>
      <c r="BP157" s="149">
        <f t="shared" si="102"/>
        <v>0</v>
      </c>
      <c r="BQ157" s="228"/>
      <c r="BR157" s="232"/>
      <c r="BS157" s="110"/>
      <c r="BT157" s="234" t="s">
        <v>1152</v>
      </c>
      <c r="BU157" s="110"/>
      <c r="BV157" s="112"/>
      <c r="BW157" s="127"/>
      <c r="BX157" s="125"/>
      <c r="BY157" s="297"/>
      <c r="BZ157" s="96"/>
      <c r="CA157" s="96"/>
      <c r="CB157" s="95"/>
      <c r="CC157" s="95"/>
      <c r="CD157" s="95"/>
      <c r="CE157" s="95"/>
      <c r="CF157" s="95"/>
      <c r="CG157" s="199"/>
      <c r="CH157" s="95"/>
      <c r="CI157" s="95"/>
      <c r="CJ157" s="199"/>
      <c r="CK157" s="199"/>
      <c r="CL157" s="95"/>
      <c r="CM157" s="95"/>
      <c r="CN157" s="95"/>
      <c r="CO157" s="199"/>
      <c r="CP157" s="95"/>
      <c r="CQ157" s="95"/>
      <c r="CR157" s="95"/>
      <c r="CS157" s="95"/>
      <c r="CT157" s="95"/>
      <c r="CU157" s="199"/>
      <c r="CV157" s="95"/>
      <c r="CW157" s="95"/>
      <c r="CX157" s="95"/>
      <c r="CY157" s="95"/>
      <c r="CZ157" s="95"/>
      <c r="DA157" s="95"/>
      <c r="DB157" s="95"/>
      <c r="DC157" s="95"/>
      <c r="DD157" s="199"/>
      <c r="DE157" s="95"/>
      <c r="DF157" s="95"/>
      <c r="DG157" s="95"/>
      <c r="DH157" s="100"/>
      <c r="DI157" s="100"/>
      <c r="DJ157" s="100"/>
      <c r="DK157" s="100"/>
      <c r="DL157" s="100"/>
      <c r="DM157" s="140"/>
      <c r="DN157" s="140"/>
      <c r="DO157" s="140"/>
      <c r="DP157" s="100"/>
      <c r="DQ157" s="100"/>
      <c r="DR157" s="208"/>
      <c r="DS157" s="208"/>
      <c r="DT157" s="29"/>
    </row>
    <row r="158" s="11" customFormat="1" ht="80.1" customHeight="1" spans="1:124">
      <c r="A158" s="90">
        <f>+SUBTOTAL(3,G$6:$G158)</f>
        <v>139</v>
      </c>
      <c r="B158" s="94" t="s">
        <v>314</v>
      </c>
      <c r="C158" s="99"/>
      <c r="D158" s="99"/>
      <c r="E158" s="99"/>
      <c r="F158" s="96"/>
      <c r="G158" s="94" t="s">
        <v>316</v>
      </c>
      <c r="H158" s="94" t="s">
        <v>736</v>
      </c>
      <c r="I158" s="94"/>
      <c r="J158" s="234" t="s">
        <v>1153</v>
      </c>
      <c r="K158" s="234" t="s">
        <v>1154</v>
      </c>
      <c r="L158" s="101">
        <v>1</v>
      </c>
      <c r="M158" s="94" t="s">
        <v>162</v>
      </c>
      <c r="N158" s="101"/>
      <c r="O158" s="101"/>
      <c r="P158" s="101"/>
      <c r="Q158" s="96" t="s">
        <v>217</v>
      </c>
      <c r="R158" s="101"/>
      <c r="S158" s="122"/>
      <c r="T158" s="122"/>
      <c r="U158" s="111" t="s">
        <v>1155</v>
      </c>
      <c r="V158" s="100" t="s">
        <v>855</v>
      </c>
      <c r="W158" s="100" t="s">
        <v>525</v>
      </c>
      <c r="X158" s="111" t="s">
        <v>741</v>
      </c>
      <c r="Y158" s="139"/>
      <c r="Z158" s="139"/>
      <c r="AA158" s="100" t="s">
        <v>181</v>
      </c>
      <c r="AB158" s="96" t="s">
        <v>182</v>
      </c>
      <c r="AC158" s="96" t="s">
        <v>183</v>
      </c>
      <c r="AD158" s="100" t="s">
        <v>118</v>
      </c>
      <c r="AE158" s="96" t="s">
        <v>51</v>
      </c>
      <c r="AF158" s="145" t="s">
        <v>134</v>
      </c>
      <c r="AG158" s="96"/>
      <c r="AH158" s="96"/>
      <c r="AI158" s="96"/>
      <c r="AJ158" s="149">
        <v>32</v>
      </c>
      <c r="AK158" s="99">
        <v>0</v>
      </c>
      <c r="AL158" s="99">
        <v>0</v>
      </c>
      <c r="AM158" s="149">
        <v>5</v>
      </c>
      <c r="AN158" s="149">
        <v>5</v>
      </c>
      <c r="AO158" s="98">
        <v>0</v>
      </c>
      <c r="AP158" s="98">
        <f t="shared" si="75"/>
        <v>5</v>
      </c>
      <c r="AQ158" s="98"/>
      <c r="AR158" s="159" t="s">
        <v>231</v>
      </c>
      <c r="AS158" s="117">
        <f t="shared" ref="AS158:AS191" si="105">+IF(OR(AR158="是",AR158="完工"),1,0)</f>
        <v>0</v>
      </c>
      <c r="AT158" s="149"/>
      <c r="AU158" s="149"/>
      <c r="AV158" s="149"/>
      <c r="AW158" s="99"/>
      <c r="AX158" s="99"/>
      <c r="AY158" s="99"/>
      <c r="AZ158" s="99"/>
      <c r="BA158" s="99"/>
      <c r="BB158" s="99"/>
      <c r="BC158" s="99"/>
      <c r="BD158" s="176"/>
      <c r="BE158" s="197">
        <f t="shared" si="103"/>
        <v>0</v>
      </c>
      <c r="BF158" s="203"/>
      <c r="BG158" s="194">
        <f t="shared" si="93"/>
        <v>0</v>
      </c>
      <c r="BH158" s="99"/>
      <c r="BI158" s="159" t="s">
        <v>231</v>
      </c>
      <c r="BJ158" s="117">
        <f t="shared" ref="BJ158:BJ178" si="106">+IF(OR(BI158="是",BI158="完工"),1,0)</f>
        <v>0</v>
      </c>
      <c r="BK158" s="209"/>
      <c r="BL158" s="200"/>
      <c r="BM158" s="200"/>
      <c r="BN158" s="209"/>
      <c r="BO158" s="317"/>
      <c r="BP158" s="149">
        <f t="shared" si="102"/>
        <v>0</v>
      </c>
      <c r="BQ158" s="228">
        <f t="shared" ref="BQ158:BQ178" si="107">BP158/AM158</f>
        <v>0</v>
      </c>
      <c r="BR158" s="232"/>
      <c r="BS158" s="200"/>
      <c r="BT158" s="234" t="s">
        <v>1156</v>
      </c>
      <c r="BU158" s="118"/>
      <c r="BV158" s="118"/>
      <c r="BW158" s="117">
        <f t="shared" ref="BW158:BW178" si="108">+COUNTIF(CB158:DD158,"否")</f>
        <v>10</v>
      </c>
      <c r="BX158" s="117"/>
      <c r="BY158" s="159" t="s">
        <v>1157</v>
      </c>
      <c r="BZ158" s="117"/>
      <c r="CA158" s="117"/>
      <c r="CB158" s="96" t="s">
        <v>231</v>
      </c>
      <c r="CC158" s="96"/>
      <c r="CD158" s="96"/>
      <c r="CE158" s="96" t="s">
        <v>231</v>
      </c>
      <c r="CF158" s="96"/>
      <c r="CG158" s="96"/>
      <c r="CH158" s="96" t="s">
        <v>231</v>
      </c>
      <c r="CI158" s="96"/>
      <c r="CJ158" s="96"/>
      <c r="CK158" s="96"/>
      <c r="CL158" s="96" t="s">
        <v>231</v>
      </c>
      <c r="CM158" s="96"/>
      <c r="CN158" s="96"/>
      <c r="CO158" s="96"/>
      <c r="CP158" s="96" t="s">
        <v>231</v>
      </c>
      <c r="CQ158" s="96"/>
      <c r="CR158" s="96"/>
      <c r="CS158" s="96" t="s">
        <v>231</v>
      </c>
      <c r="CT158" s="96"/>
      <c r="CU158" s="96"/>
      <c r="CV158" s="96" t="s">
        <v>231</v>
      </c>
      <c r="CW158" s="96" t="s">
        <v>231</v>
      </c>
      <c r="CX158" s="96"/>
      <c r="CY158" s="96" t="s">
        <v>231</v>
      </c>
      <c r="CZ158" s="96"/>
      <c r="DA158" s="96"/>
      <c r="DB158" s="96" t="s">
        <v>231</v>
      </c>
      <c r="DC158" s="96"/>
      <c r="DD158" s="96" t="s">
        <v>125</v>
      </c>
      <c r="DE158" s="96"/>
      <c r="DF158" s="96"/>
      <c r="DG158" s="96"/>
      <c r="DH158" s="139"/>
      <c r="DI158" s="139"/>
      <c r="DJ158" s="139"/>
      <c r="DK158" s="139"/>
      <c r="DL158" s="139"/>
      <c r="DM158" s="149">
        <v>5</v>
      </c>
      <c r="DN158" s="149"/>
      <c r="DO158" s="149">
        <v>5</v>
      </c>
      <c r="DP158" s="139"/>
      <c r="DQ158" s="139"/>
      <c r="DR158" s="96"/>
      <c r="DS158" s="99"/>
      <c r="DT158" s="21"/>
    </row>
    <row r="159" s="11" customFormat="1" ht="117.95" customHeight="1" spans="1:124">
      <c r="A159" s="90">
        <f>+SUBTOTAL(3,G$6:$G159)</f>
        <v>140</v>
      </c>
      <c r="B159" s="94" t="s">
        <v>252</v>
      </c>
      <c r="C159" s="99" t="s">
        <v>1158</v>
      </c>
      <c r="D159" s="99" t="s">
        <v>1159</v>
      </c>
      <c r="E159" s="99">
        <v>67</v>
      </c>
      <c r="F159" s="96"/>
      <c r="G159" s="94" t="s">
        <v>316</v>
      </c>
      <c r="H159" s="94" t="s">
        <v>736</v>
      </c>
      <c r="I159" s="94"/>
      <c r="J159" s="234" t="s">
        <v>1160</v>
      </c>
      <c r="K159" s="111" t="s">
        <v>1161</v>
      </c>
      <c r="L159" s="101">
        <v>1</v>
      </c>
      <c r="M159" s="94" t="s">
        <v>162</v>
      </c>
      <c r="N159" s="101"/>
      <c r="O159" s="101"/>
      <c r="P159" s="100" t="s">
        <v>319</v>
      </c>
      <c r="Q159" s="96"/>
      <c r="R159" s="100"/>
      <c r="S159" s="100"/>
      <c r="T159" s="100"/>
      <c r="U159" s="100" t="s">
        <v>1162</v>
      </c>
      <c r="V159" s="100" t="s">
        <v>855</v>
      </c>
      <c r="W159" s="96" t="s">
        <v>525</v>
      </c>
      <c r="X159" s="111" t="s">
        <v>741</v>
      </c>
      <c r="Y159" s="101"/>
      <c r="Z159" s="101"/>
      <c r="AA159" s="100" t="s">
        <v>181</v>
      </c>
      <c r="AB159" s="96" t="s">
        <v>182</v>
      </c>
      <c r="AC159" s="96" t="s">
        <v>804</v>
      </c>
      <c r="AD159" s="100" t="s">
        <v>118</v>
      </c>
      <c r="AE159" s="96"/>
      <c r="AF159" s="129" t="s">
        <v>134</v>
      </c>
      <c r="AG159" s="96"/>
      <c r="AH159" s="96"/>
      <c r="AI159" s="96"/>
      <c r="AJ159" s="149">
        <v>11.8</v>
      </c>
      <c r="AK159" s="99"/>
      <c r="AL159" s="99"/>
      <c r="AM159" s="149">
        <v>1</v>
      </c>
      <c r="AN159" s="149">
        <v>1</v>
      </c>
      <c r="AO159" s="98">
        <v>0</v>
      </c>
      <c r="AP159" s="98">
        <f t="shared" si="75"/>
        <v>1</v>
      </c>
      <c r="AQ159" s="98"/>
      <c r="AR159" s="159" t="s">
        <v>231</v>
      </c>
      <c r="AS159" s="117">
        <f t="shared" si="105"/>
        <v>0</v>
      </c>
      <c r="AT159" s="149"/>
      <c r="AU159" s="149"/>
      <c r="AV159" s="149"/>
      <c r="AW159" s="99"/>
      <c r="AX159" s="99"/>
      <c r="AY159" s="99"/>
      <c r="AZ159" s="99"/>
      <c r="BA159" s="99"/>
      <c r="BB159" s="99"/>
      <c r="BC159" s="99"/>
      <c r="BD159" s="176"/>
      <c r="BE159" s="197">
        <f t="shared" si="103"/>
        <v>0</v>
      </c>
      <c r="BF159" s="203"/>
      <c r="BG159" s="194">
        <f t="shared" si="93"/>
        <v>0</v>
      </c>
      <c r="BH159" s="99"/>
      <c r="BI159" s="159" t="s">
        <v>231</v>
      </c>
      <c r="BJ159" s="117">
        <f t="shared" si="106"/>
        <v>0</v>
      </c>
      <c r="BK159" s="209">
        <v>45066</v>
      </c>
      <c r="BL159" s="200"/>
      <c r="BM159" s="200"/>
      <c r="BN159" s="209"/>
      <c r="BO159" s="235"/>
      <c r="BP159" s="149">
        <f t="shared" si="102"/>
        <v>0</v>
      </c>
      <c r="BQ159" s="228">
        <f t="shared" si="107"/>
        <v>0</v>
      </c>
      <c r="BR159" s="232"/>
      <c r="BS159" s="318" t="s">
        <v>1163</v>
      </c>
      <c r="BT159" s="234" t="s">
        <v>1164</v>
      </c>
      <c r="BU159" s="118"/>
      <c r="BV159" s="118"/>
      <c r="BW159" s="117">
        <f t="shared" si="108"/>
        <v>0</v>
      </c>
      <c r="BX159" s="117"/>
      <c r="BY159" s="117"/>
      <c r="BZ159" s="117"/>
      <c r="CA159" s="117"/>
      <c r="CB159" s="209"/>
      <c r="CC159" s="209"/>
      <c r="CD159" s="209"/>
      <c r="CE159" s="99"/>
      <c r="CF159" s="99"/>
      <c r="CG159" s="99"/>
      <c r="CH159" s="209"/>
      <c r="CI159" s="209"/>
      <c r="CJ159" s="209"/>
      <c r="CK159" s="209"/>
      <c r="CL159" s="209"/>
      <c r="CM159" s="209"/>
      <c r="CN159" s="209"/>
      <c r="CO159" s="209"/>
      <c r="CP159" s="209"/>
      <c r="CQ159" s="209"/>
      <c r="CR159" s="209"/>
      <c r="CS159" s="209"/>
      <c r="CT159" s="209"/>
      <c r="CU159" s="209"/>
      <c r="CV159" s="209"/>
      <c r="CW159" s="209"/>
      <c r="CX159" s="209"/>
      <c r="CY159" s="209"/>
      <c r="CZ159" s="209"/>
      <c r="DA159" s="209"/>
      <c r="DB159" s="209"/>
      <c r="DC159" s="209"/>
      <c r="DD159" s="209"/>
      <c r="DE159" s="209"/>
      <c r="DF159" s="209"/>
      <c r="DG159" s="209"/>
      <c r="DH159" s="101"/>
      <c r="DI159" s="101"/>
      <c r="DJ159" s="101"/>
      <c r="DK159" s="101"/>
      <c r="DL159" s="101"/>
      <c r="DM159" s="149">
        <v>1</v>
      </c>
      <c r="DN159" s="149"/>
      <c r="DO159" s="149">
        <v>1</v>
      </c>
      <c r="DP159" s="101"/>
      <c r="DQ159" s="101"/>
      <c r="DR159" s="96"/>
      <c r="DS159" s="117"/>
      <c r="DT159" s="21"/>
    </row>
    <row r="160" s="11" customFormat="1" ht="128.1" customHeight="1" spans="1:124">
      <c r="A160" s="90">
        <f>+SUBTOTAL(3,G$6:$G160)</f>
        <v>141</v>
      </c>
      <c r="B160" s="94" t="s">
        <v>314</v>
      </c>
      <c r="C160" s="99"/>
      <c r="D160" s="99"/>
      <c r="E160" s="99"/>
      <c r="F160" s="96"/>
      <c r="G160" s="94" t="s">
        <v>316</v>
      </c>
      <c r="H160" s="94" t="s">
        <v>736</v>
      </c>
      <c r="I160" s="94"/>
      <c r="J160" s="234" t="s">
        <v>1165</v>
      </c>
      <c r="K160" s="111" t="s">
        <v>1166</v>
      </c>
      <c r="L160" s="101">
        <v>1</v>
      </c>
      <c r="M160" s="94" t="s">
        <v>162</v>
      </c>
      <c r="N160" s="101"/>
      <c r="O160" s="101"/>
      <c r="P160" s="101"/>
      <c r="Q160" s="96"/>
      <c r="R160" s="100"/>
      <c r="S160" s="100"/>
      <c r="T160" s="100"/>
      <c r="U160" s="100" t="s">
        <v>1162</v>
      </c>
      <c r="V160" s="100" t="s">
        <v>855</v>
      </c>
      <c r="W160" s="96" t="s">
        <v>525</v>
      </c>
      <c r="X160" s="111" t="s">
        <v>741</v>
      </c>
      <c r="Y160" s="101"/>
      <c r="Z160" s="101"/>
      <c r="AA160" s="100" t="s">
        <v>181</v>
      </c>
      <c r="AB160" s="96" t="s">
        <v>182</v>
      </c>
      <c r="AC160" s="96" t="s">
        <v>804</v>
      </c>
      <c r="AD160" s="100" t="s">
        <v>118</v>
      </c>
      <c r="AE160" s="96"/>
      <c r="AF160" s="129" t="s">
        <v>134</v>
      </c>
      <c r="AG160" s="96"/>
      <c r="AH160" s="96"/>
      <c r="AI160" s="96"/>
      <c r="AJ160" s="149">
        <v>2</v>
      </c>
      <c r="AK160" s="99"/>
      <c r="AL160" s="99"/>
      <c r="AM160" s="149">
        <v>0.5</v>
      </c>
      <c r="AN160" s="149">
        <v>0.5</v>
      </c>
      <c r="AO160" s="98">
        <v>0</v>
      </c>
      <c r="AP160" s="98">
        <f t="shared" si="75"/>
        <v>0.5</v>
      </c>
      <c r="AQ160" s="98"/>
      <c r="AR160" s="159" t="s">
        <v>231</v>
      </c>
      <c r="AS160" s="117">
        <f t="shared" si="105"/>
        <v>0</v>
      </c>
      <c r="AT160" s="149"/>
      <c r="AU160" s="149"/>
      <c r="AV160" s="149"/>
      <c r="AW160" s="99"/>
      <c r="AX160" s="99"/>
      <c r="AY160" s="99"/>
      <c r="AZ160" s="99"/>
      <c r="BA160" s="99"/>
      <c r="BB160" s="99"/>
      <c r="BC160" s="99"/>
      <c r="BD160" s="176"/>
      <c r="BE160" s="197">
        <f t="shared" si="103"/>
        <v>0</v>
      </c>
      <c r="BF160" s="203"/>
      <c r="BG160" s="194">
        <f t="shared" si="93"/>
        <v>0</v>
      </c>
      <c r="BH160" s="99"/>
      <c r="BI160" s="159" t="s">
        <v>231</v>
      </c>
      <c r="BJ160" s="117">
        <f t="shared" si="106"/>
        <v>0</v>
      </c>
      <c r="BK160" s="209">
        <v>45078</v>
      </c>
      <c r="BL160" s="200"/>
      <c r="BM160" s="200"/>
      <c r="BN160" s="209"/>
      <c r="BO160" s="235"/>
      <c r="BP160" s="149">
        <f t="shared" si="102"/>
        <v>0</v>
      </c>
      <c r="BQ160" s="228">
        <f t="shared" si="107"/>
        <v>0</v>
      </c>
      <c r="BR160" s="232"/>
      <c r="BS160" s="318" t="s">
        <v>1167</v>
      </c>
      <c r="BT160" s="234" t="s">
        <v>1168</v>
      </c>
      <c r="BU160" s="118"/>
      <c r="BV160" s="118"/>
      <c r="BW160" s="117">
        <f t="shared" si="108"/>
        <v>0</v>
      </c>
      <c r="BX160" s="117"/>
      <c r="BY160" s="159" t="s">
        <v>1169</v>
      </c>
      <c r="BZ160" s="117"/>
      <c r="CA160" s="117"/>
      <c r="CB160" s="209"/>
      <c r="CC160" s="209"/>
      <c r="CD160" s="209"/>
      <c r="CE160" s="99"/>
      <c r="CF160" s="99"/>
      <c r="CG160" s="99"/>
      <c r="CH160" s="209"/>
      <c r="CI160" s="209"/>
      <c r="CJ160" s="209"/>
      <c r="CK160" s="209"/>
      <c r="CL160" s="209"/>
      <c r="CM160" s="209"/>
      <c r="CN160" s="209"/>
      <c r="CO160" s="209"/>
      <c r="CP160" s="209"/>
      <c r="CQ160" s="209"/>
      <c r="CR160" s="209"/>
      <c r="CS160" s="209"/>
      <c r="CT160" s="209"/>
      <c r="CU160" s="209"/>
      <c r="CV160" s="209"/>
      <c r="CW160" s="209"/>
      <c r="CX160" s="209"/>
      <c r="CY160" s="209"/>
      <c r="CZ160" s="209"/>
      <c r="DA160" s="209"/>
      <c r="DB160" s="209"/>
      <c r="DC160" s="209"/>
      <c r="DD160" s="209"/>
      <c r="DE160" s="209"/>
      <c r="DF160" s="209"/>
      <c r="DG160" s="209"/>
      <c r="DH160" s="101"/>
      <c r="DI160" s="101"/>
      <c r="DJ160" s="101"/>
      <c r="DK160" s="101"/>
      <c r="DL160" s="101"/>
      <c r="DM160" s="149">
        <v>0.5</v>
      </c>
      <c r="DN160" s="149"/>
      <c r="DO160" s="149">
        <v>0.5</v>
      </c>
      <c r="DP160" s="101"/>
      <c r="DQ160" s="101"/>
      <c r="DR160" s="96"/>
      <c r="DS160" s="117"/>
      <c r="DT160" s="21"/>
    </row>
    <row r="161" s="11" customFormat="1" ht="80.1" customHeight="1" spans="1:124">
      <c r="A161" s="90">
        <f>+SUBTOTAL(3,G$6:$G161)</f>
        <v>142</v>
      </c>
      <c r="B161" s="94" t="s">
        <v>314</v>
      </c>
      <c r="C161" s="99"/>
      <c r="D161" s="99"/>
      <c r="E161" s="99"/>
      <c r="F161" s="96"/>
      <c r="G161" s="94" t="s">
        <v>316</v>
      </c>
      <c r="H161" s="94" t="s">
        <v>736</v>
      </c>
      <c r="I161" s="94"/>
      <c r="J161" s="111" t="s">
        <v>1170</v>
      </c>
      <c r="K161" s="111" t="s">
        <v>1171</v>
      </c>
      <c r="L161" s="101">
        <v>1</v>
      </c>
      <c r="M161" s="94" t="s">
        <v>162</v>
      </c>
      <c r="N161" s="101"/>
      <c r="O161" s="101"/>
      <c r="P161" s="101"/>
      <c r="Q161" s="100" t="s">
        <v>217</v>
      </c>
      <c r="R161" s="100"/>
      <c r="S161" s="101"/>
      <c r="T161" s="101"/>
      <c r="U161" s="100"/>
      <c r="V161" s="100" t="s">
        <v>855</v>
      </c>
      <c r="W161" s="96" t="s">
        <v>525</v>
      </c>
      <c r="X161" s="100" t="s">
        <v>741</v>
      </c>
      <c r="Y161" s="101"/>
      <c r="Z161" s="101"/>
      <c r="AA161" s="100" t="s">
        <v>181</v>
      </c>
      <c r="AB161" s="96" t="s">
        <v>182</v>
      </c>
      <c r="AC161" s="96" t="s">
        <v>183</v>
      </c>
      <c r="AD161" s="100" t="s">
        <v>118</v>
      </c>
      <c r="AE161" s="96" t="s">
        <v>51</v>
      </c>
      <c r="AF161" s="100" t="s">
        <v>134</v>
      </c>
      <c r="AG161" s="96"/>
      <c r="AH161" s="96"/>
      <c r="AI161" s="96"/>
      <c r="AJ161" s="149">
        <v>8</v>
      </c>
      <c r="AK161" s="99">
        <v>0</v>
      </c>
      <c r="AL161" s="99">
        <v>0</v>
      </c>
      <c r="AM161" s="149">
        <v>2</v>
      </c>
      <c r="AN161" s="149">
        <v>2</v>
      </c>
      <c r="AO161" s="98">
        <v>0</v>
      </c>
      <c r="AP161" s="98">
        <f t="shared" si="75"/>
        <v>2</v>
      </c>
      <c r="AQ161" s="98"/>
      <c r="AR161" s="159" t="s">
        <v>231</v>
      </c>
      <c r="AS161" s="117">
        <f t="shared" si="105"/>
        <v>0</v>
      </c>
      <c r="AT161" s="101"/>
      <c r="AU161" s="101"/>
      <c r="AV161" s="101"/>
      <c r="AW161" s="99"/>
      <c r="AX161" s="99"/>
      <c r="AY161" s="99"/>
      <c r="AZ161" s="99"/>
      <c r="BA161" s="99"/>
      <c r="BB161" s="99"/>
      <c r="BC161" s="99"/>
      <c r="BD161" s="176"/>
      <c r="BE161" s="197">
        <f t="shared" si="103"/>
        <v>0</v>
      </c>
      <c r="BF161" s="203"/>
      <c r="BG161" s="194">
        <f t="shared" si="93"/>
        <v>0</v>
      </c>
      <c r="BH161" s="99"/>
      <c r="BI161" s="159" t="s">
        <v>231</v>
      </c>
      <c r="BJ161" s="117">
        <f t="shared" si="106"/>
        <v>0</v>
      </c>
      <c r="BK161" s="209"/>
      <c r="BL161" s="122"/>
      <c r="BM161" s="122"/>
      <c r="BN161" s="101"/>
      <c r="BO161" s="101"/>
      <c r="BP161" s="149">
        <f t="shared" si="102"/>
        <v>0</v>
      </c>
      <c r="BQ161" s="228">
        <f t="shared" si="107"/>
        <v>0</v>
      </c>
      <c r="BR161" s="232"/>
      <c r="BS161" s="122"/>
      <c r="BT161" s="111" t="s">
        <v>1156</v>
      </c>
      <c r="BU161" s="118"/>
      <c r="BV161" s="118"/>
      <c r="BW161" s="117">
        <f t="shared" si="108"/>
        <v>10</v>
      </c>
      <c r="BX161" s="117"/>
      <c r="BY161" s="117"/>
      <c r="BZ161" s="117"/>
      <c r="CA161" s="117"/>
      <c r="CB161" s="96" t="s">
        <v>231</v>
      </c>
      <c r="CC161" s="96"/>
      <c r="CD161" s="96"/>
      <c r="CE161" s="96" t="s">
        <v>231</v>
      </c>
      <c r="CF161" s="96"/>
      <c r="CG161" s="96"/>
      <c r="CH161" s="96" t="s">
        <v>231</v>
      </c>
      <c r="CI161" s="96"/>
      <c r="CJ161" s="96"/>
      <c r="CK161" s="96"/>
      <c r="CL161" s="96" t="s">
        <v>231</v>
      </c>
      <c r="CM161" s="96"/>
      <c r="CN161" s="96"/>
      <c r="CO161" s="96"/>
      <c r="CP161" s="96" t="s">
        <v>231</v>
      </c>
      <c r="CQ161" s="96"/>
      <c r="CR161" s="96"/>
      <c r="CS161" s="96" t="s">
        <v>231</v>
      </c>
      <c r="CT161" s="96"/>
      <c r="CU161" s="96"/>
      <c r="CV161" s="96" t="s">
        <v>231</v>
      </c>
      <c r="CW161" s="96" t="s">
        <v>231</v>
      </c>
      <c r="CX161" s="96"/>
      <c r="CY161" s="96" t="s">
        <v>231</v>
      </c>
      <c r="CZ161" s="96"/>
      <c r="DA161" s="96"/>
      <c r="DB161" s="96" t="s">
        <v>231</v>
      </c>
      <c r="DC161" s="96"/>
      <c r="DD161" s="96" t="s">
        <v>125</v>
      </c>
      <c r="DE161" s="96"/>
      <c r="DF161" s="96"/>
      <c r="DG161" s="96"/>
      <c r="DH161" s="101"/>
      <c r="DI161" s="101"/>
      <c r="DJ161" s="101"/>
      <c r="DK161" s="101"/>
      <c r="DL161" s="101"/>
      <c r="DM161" s="149">
        <v>2</v>
      </c>
      <c r="DN161" s="149"/>
      <c r="DO161" s="149">
        <v>2</v>
      </c>
      <c r="DP161" s="101"/>
      <c r="DQ161" s="101"/>
      <c r="DR161" s="100"/>
      <c r="DS161" s="101"/>
      <c r="DT161" s="21"/>
    </row>
    <row r="162" s="11" customFormat="1" ht="80.1" customHeight="1" spans="1:124">
      <c r="A162" s="90">
        <f>+SUBTOTAL(3,G$6:$G162)</f>
        <v>143</v>
      </c>
      <c r="B162" s="94" t="s">
        <v>314</v>
      </c>
      <c r="C162" s="99"/>
      <c r="D162" s="99"/>
      <c r="E162" s="99"/>
      <c r="F162" s="96"/>
      <c r="G162" s="94" t="s">
        <v>316</v>
      </c>
      <c r="H162" s="94" t="s">
        <v>736</v>
      </c>
      <c r="I162" s="94"/>
      <c r="J162" s="234" t="s">
        <v>1172</v>
      </c>
      <c r="K162" s="234" t="s">
        <v>1173</v>
      </c>
      <c r="L162" s="101">
        <v>1</v>
      </c>
      <c r="M162" s="94" t="s">
        <v>162</v>
      </c>
      <c r="N162" s="101"/>
      <c r="O162" s="101"/>
      <c r="P162" s="101"/>
      <c r="Q162" s="96" t="s">
        <v>121</v>
      </c>
      <c r="R162" s="101"/>
      <c r="S162" s="122"/>
      <c r="T162" s="122"/>
      <c r="U162" s="122"/>
      <c r="V162" s="100" t="s">
        <v>855</v>
      </c>
      <c r="W162" s="100" t="s">
        <v>525</v>
      </c>
      <c r="X162" s="111" t="s">
        <v>741</v>
      </c>
      <c r="Y162" s="139"/>
      <c r="Z162" s="139"/>
      <c r="AA162" s="100" t="s">
        <v>181</v>
      </c>
      <c r="AB162" s="96" t="s">
        <v>182</v>
      </c>
      <c r="AC162" s="96" t="s">
        <v>183</v>
      </c>
      <c r="AD162" s="136" t="s">
        <v>118</v>
      </c>
      <c r="AE162" s="96" t="s">
        <v>51</v>
      </c>
      <c r="AF162" s="145" t="s">
        <v>134</v>
      </c>
      <c r="AG162" s="96"/>
      <c r="AH162" s="96"/>
      <c r="AI162" s="96"/>
      <c r="AJ162" s="149">
        <v>4.65</v>
      </c>
      <c r="AK162" s="99">
        <v>0</v>
      </c>
      <c r="AL162" s="99">
        <v>0</v>
      </c>
      <c r="AM162" s="149">
        <v>0.2</v>
      </c>
      <c r="AN162" s="149">
        <v>0.2</v>
      </c>
      <c r="AO162" s="98">
        <v>0</v>
      </c>
      <c r="AP162" s="98">
        <f t="shared" si="75"/>
        <v>0.2</v>
      </c>
      <c r="AQ162" s="98"/>
      <c r="AR162" s="159" t="s">
        <v>231</v>
      </c>
      <c r="AS162" s="117">
        <f t="shared" si="105"/>
        <v>0</v>
      </c>
      <c r="AT162" s="149"/>
      <c r="AU162" s="149"/>
      <c r="AV162" s="149"/>
      <c r="AW162" s="99"/>
      <c r="AX162" s="99"/>
      <c r="AY162" s="99"/>
      <c r="AZ162" s="99"/>
      <c r="BA162" s="99"/>
      <c r="BB162" s="99"/>
      <c r="BC162" s="99"/>
      <c r="BD162" s="176"/>
      <c r="BE162" s="197">
        <f t="shared" si="103"/>
        <v>0</v>
      </c>
      <c r="BF162" s="203"/>
      <c r="BG162" s="194">
        <f t="shared" si="93"/>
        <v>0</v>
      </c>
      <c r="BH162" s="99"/>
      <c r="BI162" s="159" t="s">
        <v>231</v>
      </c>
      <c r="BJ162" s="117">
        <f t="shared" si="106"/>
        <v>0</v>
      </c>
      <c r="BK162" s="209"/>
      <c r="BL162" s="200"/>
      <c r="BM162" s="200"/>
      <c r="BN162" s="209"/>
      <c r="BO162" s="317"/>
      <c r="BP162" s="149">
        <f t="shared" si="102"/>
        <v>0</v>
      </c>
      <c r="BQ162" s="228">
        <f t="shared" si="107"/>
        <v>0</v>
      </c>
      <c r="BR162" s="232"/>
      <c r="BS162" s="200"/>
      <c r="BT162" s="234" t="s">
        <v>1174</v>
      </c>
      <c r="BU162" s="118"/>
      <c r="BV162" s="118"/>
      <c r="BW162" s="117">
        <f t="shared" si="108"/>
        <v>11</v>
      </c>
      <c r="BX162" s="117"/>
      <c r="BY162" s="159" t="s">
        <v>1169</v>
      </c>
      <c r="BZ162" s="117"/>
      <c r="CA162" s="117"/>
      <c r="CB162" s="208" t="s">
        <v>231</v>
      </c>
      <c r="CC162" s="209"/>
      <c r="CD162" s="209"/>
      <c r="CE162" s="208" t="s">
        <v>231</v>
      </c>
      <c r="CF162" s="209"/>
      <c r="CG162" s="209"/>
      <c r="CH162" s="208" t="s">
        <v>231</v>
      </c>
      <c r="CI162" s="209"/>
      <c r="CJ162" s="209"/>
      <c r="CK162" s="209"/>
      <c r="CL162" s="208" t="s">
        <v>231</v>
      </c>
      <c r="CM162" s="209"/>
      <c r="CN162" s="209"/>
      <c r="CO162" s="209"/>
      <c r="CP162" s="96" t="s">
        <v>231</v>
      </c>
      <c r="CQ162" s="96"/>
      <c r="CR162" s="96"/>
      <c r="CS162" s="208" t="s">
        <v>231</v>
      </c>
      <c r="CT162" s="209"/>
      <c r="CU162" s="209"/>
      <c r="CV162" s="208" t="s">
        <v>231</v>
      </c>
      <c r="CW162" s="208" t="s">
        <v>231</v>
      </c>
      <c r="CX162" s="209"/>
      <c r="CY162" s="208" t="s">
        <v>231</v>
      </c>
      <c r="CZ162" s="209"/>
      <c r="DA162" s="209"/>
      <c r="DB162" s="208" t="s">
        <v>231</v>
      </c>
      <c r="DC162" s="209"/>
      <c r="DD162" s="208" t="s">
        <v>231</v>
      </c>
      <c r="DE162" s="209"/>
      <c r="DF162" s="209"/>
      <c r="DG162" s="209"/>
      <c r="DH162" s="139"/>
      <c r="DI162" s="139"/>
      <c r="DJ162" s="139"/>
      <c r="DK162" s="139"/>
      <c r="DL162" s="139"/>
      <c r="DM162" s="149">
        <v>0.2</v>
      </c>
      <c r="DN162" s="149"/>
      <c r="DO162" s="149">
        <v>0.2</v>
      </c>
      <c r="DP162" s="139"/>
      <c r="DQ162" s="139"/>
      <c r="DR162" s="96" t="s">
        <v>1175</v>
      </c>
      <c r="DS162" s="99">
        <v>18686268636</v>
      </c>
      <c r="DT162" s="21"/>
    </row>
    <row r="163" s="11" customFormat="1" ht="80.1" customHeight="1" spans="1:124">
      <c r="A163" s="101">
        <f>+SUBTOTAL(3,G$6:$G163)</f>
        <v>144</v>
      </c>
      <c r="B163" s="94" t="s">
        <v>314</v>
      </c>
      <c r="C163" s="99"/>
      <c r="D163" s="99"/>
      <c r="E163" s="99"/>
      <c r="F163" s="96"/>
      <c r="G163" s="100" t="s">
        <v>316</v>
      </c>
      <c r="H163" s="100" t="s">
        <v>736</v>
      </c>
      <c r="I163" s="100"/>
      <c r="J163" s="234" t="s">
        <v>1176</v>
      </c>
      <c r="K163" s="234" t="s">
        <v>1177</v>
      </c>
      <c r="L163" s="101">
        <v>1</v>
      </c>
      <c r="M163" s="94" t="s">
        <v>162</v>
      </c>
      <c r="N163" s="101"/>
      <c r="O163" s="101"/>
      <c r="P163" s="101"/>
      <c r="Q163" s="96" t="s">
        <v>121</v>
      </c>
      <c r="R163" s="101"/>
      <c r="S163" s="122"/>
      <c r="T163" s="122"/>
      <c r="U163" s="122"/>
      <c r="V163" s="100" t="s">
        <v>855</v>
      </c>
      <c r="W163" s="100" t="s">
        <v>525</v>
      </c>
      <c r="X163" s="111" t="s">
        <v>741</v>
      </c>
      <c r="Y163" s="139"/>
      <c r="Z163" s="139"/>
      <c r="AA163" s="100" t="s">
        <v>181</v>
      </c>
      <c r="AB163" s="96" t="s">
        <v>182</v>
      </c>
      <c r="AC163" s="96" t="s">
        <v>183</v>
      </c>
      <c r="AD163" s="100" t="s">
        <v>118</v>
      </c>
      <c r="AE163" s="96"/>
      <c r="AF163" s="145" t="s">
        <v>134</v>
      </c>
      <c r="AG163" s="96"/>
      <c r="AH163" s="96"/>
      <c r="AI163" s="96"/>
      <c r="AJ163" s="149">
        <v>2.6</v>
      </c>
      <c r="AK163" s="99">
        <v>0</v>
      </c>
      <c r="AL163" s="99">
        <v>0</v>
      </c>
      <c r="AM163" s="149">
        <v>0.8</v>
      </c>
      <c r="AN163" s="149">
        <v>0.8</v>
      </c>
      <c r="AO163" s="98">
        <v>0</v>
      </c>
      <c r="AP163" s="98">
        <f t="shared" si="75"/>
        <v>0.8</v>
      </c>
      <c r="AQ163" s="98"/>
      <c r="AR163" s="159" t="s">
        <v>231</v>
      </c>
      <c r="AS163" s="117">
        <f t="shared" si="105"/>
        <v>0</v>
      </c>
      <c r="AT163" s="149"/>
      <c r="AU163" s="149"/>
      <c r="AV163" s="149"/>
      <c r="AW163" s="99"/>
      <c r="AX163" s="99"/>
      <c r="AY163" s="99"/>
      <c r="AZ163" s="99"/>
      <c r="BA163" s="99"/>
      <c r="BB163" s="99"/>
      <c r="BC163" s="99"/>
      <c r="BD163" s="176"/>
      <c r="BE163" s="197">
        <f t="shared" si="103"/>
        <v>0</v>
      </c>
      <c r="BF163" s="203"/>
      <c r="BG163" s="194">
        <f t="shared" si="93"/>
        <v>0</v>
      </c>
      <c r="BH163" s="99"/>
      <c r="BI163" s="159" t="s">
        <v>231</v>
      </c>
      <c r="BJ163" s="117">
        <f t="shared" si="106"/>
        <v>0</v>
      </c>
      <c r="BK163" s="209"/>
      <c r="BL163" s="200"/>
      <c r="BM163" s="200"/>
      <c r="BN163" s="209"/>
      <c r="BO163" s="317"/>
      <c r="BP163" s="149">
        <f t="shared" si="102"/>
        <v>0</v>
      </c>
      <c r="BQ163" s="228">
        <f t="shared" si="107"/>
        <v>0</v>
      </c>
      <c r="BR163" s="232"/>
      <c r="BS163" s="200"/>
      <c r="BT163" s="124" t="s">
        <v>1156</v>
      </c>
      <c r="BU163" s="118"/>
      <c r="BV163" s="118"/>
      <c r="BW163" s="117">
        <f t="shared" si="108"/>
        <v>10</v>
      </c>
      <c r="BX163" s="117"/>
      <c r="BY163" s="117"/>
      <c r="BZ163" s="117"/>
      <c r="CA163" s="117"/>
      <c r="CB163" s="96" t="s">
        <v>231</v>
      </c>
      <c r="CC163" s="96"/>
      <c r="CD163" s="96"/>
      <c r="CE163" s="96" t="s">
        <v>231</v>
      </c>
      <c r="CF163" s="96"/>
      <c r="CG163" s="96"/>
      <c r="CH163" s="96" t="s">
        <v>231</v>
      </c>
      <c r="CI163" s="96"/>
      <c r="CJ163" s="96"/>
      <c r="CK163" s="96"/>
      <c r="CL163" s="96" t="s">
        <v>231</v>
      </c>
      <c r="CM163" s="96"/>
      <c r="CN163" s="96"/>
      <c r="CO163" s="96"/>
      <c r="CP163" s="96" t="s">
        <v>231</v>
      </c>
      <c r="CQ163" s="96"/>
      <c r="CR163" s="96"/>
      <c r="CS163" s="96" t="s">
        <v>231</v>
      </c>
      <c r="CT163" s="96"/>
      <c r="CU163" s="96"/>
      <c r="CV163" s="96" t="s">
        <v>231</v>
      </c>
      <c r="CW163" s="96" t="s">
        <v>231</v>
      </c>
      <c r="CX163" s="96"/>
      <c r="CY163" s="96" t="s">
        <v>231</v>
      </c>
      <c r="CZ163" s="96"/>
      <c r="DA163" s="96"/>
      <c r="DB163" s="96" t="s">
        <v>231</v>
      </c>
      <c r="DC163" s="96"/>
      <c r="DD163" s="96" t="s">
        <v>125</v>
      </c>
      <c r="DE163" s="96"/>
      <c r="DF163" s="96"/>
      <c r="DG163" s="96"/>
      <c r="DH163" s="139"/>
      <c r="DI163" s="139"/>
      <c r="DJ163" s="139"/>
      <c r="DK163" s="139"/>
      <c r="DL163" s="139"/>
      <c r="DM163" s="149">
        <v>0.8</v>
      </c>
      <c r="DN163" s="149"/>
      <c r="DO163" s="149">
        <v>0.8</v>
      </c>
      <c r="DP163" s="139"/>
      <c r="DQ163" s="139"/>
      <c r="DR163" s="96"/>
      <c r="DS163" s="99"/>
      <c r="DT163" s="21"/>
    </row>
    <row r="164" s="11" customFormat="1" ht="126" customHeight="1" spans="1:124">
      <c r="A164" s="101">
        <f>+SUBTOTAL(3,G$6:$G164)</f>
        <v>145</v>
      </c>
      <c r="B164" s="94" t="s">
        <v>314</v>
      </c>
      <c r="C164" s="96" t="s">
        <v>1178</v>
      </c>
      <c r="D164" s="96" t="s">
        <v>1179</v>
      </c>
      <c r="E164" s="96">
        <v>75</v>
      </c>
      <c r="F164" s="96"/>
      <c r="G164" s="100" t="s">
        <v>316</v>
      </c>
      <c r="H164" s="100" t="s">
        <v>736</v>
      </c>
      <c r="I164" s="100"/>
      <c r="J164" s="234" t="s">
        <v>1180</v>
      </c>
      <c r="K164" s="234" t="s">
        <v>1181</v>
      </c>
      <c r="L164" s="101">
        <v>1</v>
      </c>
      <c r="M164" s="94" t="s">
        <v>162</v>
      </c>
      <c r="N164" s="101"/>
      <c r="O164" s="101"/>
      <c r="P164" s="100" t="s">
        <v>319</v>
      </c>
      <c r="Q164" s="100" t="s">
        <v>121</v>
      </c>
      <c r="R164" s="100"/>
      <c r="S164" s="101"/>
      <c r="T164" s="101"/>
      <c r="U164" s="100" t="s">
        <v>1182</v>
      </c>
      <c r="V164" s="100" t="s">
        <v>855</v>
      </c>
      <c r="W164" s="96" t="s">
        <v>525</v>
      </c>
      <c r="X164" s="100"/>
      <c r="Y164" s="101"/>
      <c r="Z164" s="101"/>
      <c r="AA164" s="100" t="s">
        <v>181</v>
      </c>
      <c r="AB164" s="96" t="s">
        <v>182</v>
      </c>
      <c r="AC164" s="96" t="s">
        <v>183</v>
      </c>
      <c r="AD164" s="100" t="s">
        <v>118</v>
      </c>
      <c r="AE164" s="96"/>
      <c r="AF164" s="100" t="s">
        <v>134</v>
      </c>
      <c r="AG164" s="96"/>
      <c r="AH164" s="96"/>
      <c r="AI164" s="96"/>
      <c r="AJ164" s="149">
        <v>1.5</v>
      </c>
      <c r="AK164" s="99">
        <v>0</v>
      </c>
      <c r="AL164" s="99">
        <v>0</v>
      </c>
      <c r="AM164" s="149">
        <v>0.5</v>
      </c>
      <c r="AN164" s="149">
        <v>0.5</v>
      </c>
      <c r="AO164" s="98">
        <v>0</v>
      </c>
      <c r="AP164" s="98">
        <f t="shared" si="75"/>
        <v>0.5</v>
      </c>
      <c r="AQ164" s="98"/>
      <c r="AR164" s="159" t="s">
        <v>231</v>
      </c>
      <c r="AS164" s="117">
        <f t="shared" si="105"/>
        <v>0</v>
      </c>
      <c r="AT164" s="101"/>
      <c r="AU164" s="101"/>
      <c r="AV164" s="101"/>
      <c r="AW164" s="99"/>
      <c r="AX164" s="99"/>
      <c r="AY164" s="99"/>
      <c r="AZ164" s="99"/>
      <c r="BA164" s="99"/>
      <c r="BB164" s="99"/>
      <c r="BC164" s="99"/>
      <c r="BD164" s="176"/>
      <c r="BE164" s="197">
        <f t="shared" si="103"/>
        <v>0</v>
      </c>
      <c r="BF164" s="203"/>
      <c r="BG164" s="194">
        <f t="shared" si="93"/>
        <v>0</v>
      </c>
      <c r="BH164" s="99"/>
      <c r="BI164" s="159" t="s">
        <v>231</v>
      </c>
      <c r="BJ164" s="117">
        <f t="shared" si="106"/>
        <v>0</v>
      </c>
      <c r="BK164" s="209"/>
      <c r="BL164" s="122"/>
      <c r="BM164" s="122"/>
      <c r="BN164" s="101"/>
      <c r="BO164" s="101"/>
      <c r="BP164" s="149">
        <f t="shared" si="102"/>
        <v>0</v>
      </c>
      <c r="BQ164" s="228">
        <f t="shared" si="107"/>
        <v>0</v>
      </c>
      <c r="BR164" s="232"/>
      <c r="BS164" s="122"/>
      <c r="BT164" s="111" t="s">
        <v>1183</v>
      </c>
      <c r="BU164" s="118"/>
      <c r="BV164" s="118"/>
      <c r="BW164" s="117">
        <f t="shared" si="108"/>
        <v>10</v>
      </c>
      <c r="BX164" s="117"/>
      <c r="BY164" s="159" t="s">
        <v>1169</v>
      </c>
      <c r="BZ164" s="117"/>
      <c r="CA164" s="117"/>
      <c r="CB164" s="96" t="s">
        <v>231</v>
      </c>
      <c r="CC164" s="96"/>
      <c r="CD164" s="96"/>
      <c r="CE164" s="96" t="s">
        <v>231</v>
      </c>
      <c r="CF164" s="96"/>
      <c r="CG164" s="96"/>
      <c r="CH164" s="96" t="s">
        <v>231</v>
      </c>
      <c r="CI164" s="96"/>
      <c r="CJ164" s="96"/>
      <c r="CK164" s="96"/>
      <c r="CL164" s="96" t="s">
        <v>231</v>
      </c>
      <c r="CM164" s="96"/>
      <c r="CN164" s="96"/>
      <c r="CO164" s="96"/>
      <c r="CP164" s="96" t="s">
        <v>231</v>
      </c>
      <c r="CQ164" s="96"/>
      <c r="CR164" s="96"/>
      <c r="CS164" s="96" t="s">
        <v>231</v>
      </c>
      <c r="CT164" s="96"/>
      <c r="CU164" s="96"/>
      <c r="CV164" s="96" t="s">
        <v>231</v>
      </c>
      <c r="CW164" s="96" t="s">
        <v>231</v>
      </c>
      <c r="CX164" s="96"/>
      <c r="CY164" s="96" t="s">
        <v>231</v>
      </c>
      <c r="CZ164" s="96"/>
      <c r="DA164" s="96"/>
      <c r="DB164" s="96" t="s">
        <v>231</v>
      </c>
      <c r="DC164" s="96"/>
      <c r="DD164" s="96" t="s">
        <v>125</v>
      </c>
      <c r="DE164" s="96"/>
      <c r="DF164" s="96"/>
      <c r="DG164" s="96"/>
      <c r="DH164" s="101"/>
      <c r="DI164" s="101"/>
      <c r="DJ164" s="101"/>
      <c r="DK164" s="101"/>
      <c r="DL164" s="101"/>
      <c r="DM164" s="149">
        <v>0.5</v>
      </c>
      <c r="DN164" s="149"/>
      <c r="DO164" s="149">
        <v>0.5</v>
      </c>
      <c r="DP164" s="101"/>
      <c r="DQ164" s="101"/>
      <c r="DR164" s="100"/>
      <c r="DS164" s="101"/>
      <c r="DT164" s="21"/>
    </row>
    <row r="165" s="11" customFormat="1" ht="80.1" customHeight="1" spans="1:124">
      <c r="A165" s="101">
        <f>+SUBTOTAL(3,G$6:$G165)</f>
        <v>146</v>
      </c>
      <c r="B165" s="94" t="s">
        <v>314</v>
      </c>
      <c r="C165" s="99"/>
      <c r="D165" s="99"/>
      <c r="E165" s="99"/>
      <c r="F165" s="96"/>
      <c r="G165" s="100" t="s">
        <v>316</v>
      </c>
      <c r="H165" s="100" t="s">
        <v>736</v>
      </c>
      <c r="I165" s="100"/>
      <c r="J165" s="234" t="s">
        <v>1184</v>
      </c>
      <c r="K165" s="234" t="s">
        <v>1185</v>
      </c>
      <c r="L165" s="100">
        <v>1</v>
      </c>
      <c r="M165" s="94" t="s">
        <v>162</v>
      </c>
      <c r="N165" s="100"/>
      <c r="O165" s="100"/>
      <c r="P165" s="100"/>
      <c r="Q165" s="96" t="s">
        <v>217</v>
      </c>
      <c r="R165" s="137"/>
      <c r="S165" s="100"/>
      <c r="T165" s="100"/>
      <c r="U165" s="100"/>
      <c r="V165" s="100" t="s">
        <v>855</v>
      </c>
      <c r="W165" s="96" t="s">
        <v>525</v>
      </c>
      <c r="X165" s="100" t="s">
        <v>741</v>
      </c>
      <c r="Y165" s="100"/>
      <c r="Z165" s="100"/>
      <c r="AA165" s="100" t="s">
        <v>181</v>
      </c>
      <c r="AB165" s="96" t="s">
        <v>182</v>
      </c>
      <c r="AC165" s="96" t="s">
        <v>183</v>
      </c>
      <c r="AD165" s="100" t="s">
        <v>118</v>
      </c>
      <c r="AE165" s="96"/>
      <c r="AF165" s="145" t="s">
        <v>134</v>
      </c>
      <c r="AG165" s="96"/>
      <c r="AH165" s="96"/>
      <c r="AI165" s="96"/>
      <c r="AJ165" s="129">
        <v>2.35</v>
      </c>
      <c r="AK165" s="99">
        <v>0</v>
      </c>
      <c r="AL165" s="99">
        <v>0</v>
      </c>
      <c r="AM165" s="129">
        <v>0.4</v>
      </c>
      <c r="AN165" s="129">
        <v>0.4</v>
      </c>
      <c r="AO165" s="98">
        <v>0</v>
      </c>
      <c r="AP165" s="98">
        <f t="shared" si="75"/>
        <v>0.4</v>
      </c>
      <c r="AQ165" s="98"/>
      <c r="AR165" s="159" t="s">
        <v>231</v>
      </c>
      <c r="AS165" s="117">
        <f t="shared" si="105"/>
        <v>0</v>
      </c>
      <c r="AT165" s="129"/>
      <c r="AU165" s="129"/>
      <c r="AV165" s="129"/>
      <c r="AW165" s="96"/>
      <c r="AX165" s="96"/>
      <c r="AY165" s="96"/>
      <c r="AZ165" s="96"/>
      <c r="BA165" s="96"/>
      <c r="BB165" s="96"/>
      <c r="BC165" s="96"/>
      <c r="BD165" s="177"/>
      <c r="BE165" s="197">
        <f t="shared" si="103"/>
        <v>0</v>
      </c>
      <c r="BF165" s="204"/>
      <c r="BG165" s="194">
        <f t="shared" si="93"/>
        <v>0</v>
      </c>
      <c r="BH165" s="96"/>
      <c r="BI165" s="159" t="s">
        <v>231</v>
      </c>
      <c r="BJ165" s="117">
        <f t="shared" si="106"/>
        <v>0</v>
      </c>
      <c r="BK165" s="208"/>
      <c r="BL165" s="205"/>
      <c r="BM165" s="205"/>
      <c r="BN165" s="208"/>
      <c r="BO165" s="135"/>
      <c r="BP165" s="149">
        <f t="shared" si="102"/>
        <v>0</v>
      </c>
      <c r="BQ165" s="228">
        <f t="shared" si="107"/>
        <v>0</v>
      </c>
      <c r="BR165" s="232"/>
      <c r="BS165" s="236"/>
      <c r="BT165" s="111" t="s">
        <v>1186</v>
      </c>
      <c r="BU165" s="118"/>
      <c r="BV165" s="118"/>
      <c r="BW165" s="117">
        <f t="shared" si="108"/>
        <v>10</v>
      </c>
      <c r="BX165" s="117"/>
      <c r="BY165" s="159" t="s">
        <v>1169</v>
      </c>
      <c r="BZ165" s="117"/>
      <c r="CA165" s="117"/>
      <c r="CB165" s="96" t="s">
        <v>231</v>
      </c>
      <c r="CC165" s="96"/>
      <c r="CD165" s="96"/>
      <c r="CE165" s="96" t="s">
        <v>231</v>
      </c>
      <c r="CF165" s="96"/>
      <c r="CG165" s="96"/>
      <c r="CH165" s="96" t="s">
        <v>231</v>
      </c>
      <c r="CI165" s="96"/>
      <c r="CJ165" s="96"/>
      <c r="CK165" s="96"/>
      <c r="CL165" s="96" t="s">
        <v>231</v>
      </c>
      <c r="CM165" s="96"/>
      <c r="CN165" s="96"/>
      <c r="CO165" s="96"/>
      <c r="CP165" s="96" t="s">
        <v>231</v>
      </c>
      <c r="CQ165" s="96"/>
      <c r="CR165" s="96"/>
      <c r="CS165" s="96" t="s">
        <v>231</v>
      </c>
      <c r="CT165" s="96"/>
      <c r="CU165" s="96"/>
      <c r="CV165" s="96" t="s">
        <v>231</v>
      </c>
      <c r="CW165" s="96" t="s">
        <v>231</v>
      </c>
      <c r="CX165" s="96"/>
      <c r="CY165" s="96" t="s">
        <v>231</v>
      </c>
      <c r="CZ165" s="96"/>
      <c r="DA165" s="96"/>
      <c r="DB165" s="96" t="s">
        <v>231</v>
      </c>
      <c r="DC165" s="96"/>
      <c r="DD165" s="96" t="s">
        <v>125</v>
      </c>
      <c r="DE165" s="96"/>
      <c r="DF165" s="96"/>
      <c r="DG165" s="96"/>
      <c r="DH165" s="265"/>
      <c r="DI165" s="265"/>
      <c r="DJ165" s="265"/>
      <c r="DK165" s="265"/>
      <c r="DL165" s="265"/>
      <c r="DM165" s="129">
        <v>0.4</v>
      </c>
      <c r="DN165" s="129"/>
      <c r="DO165" s="129">
        <v>0.4</v>
      </c>
      <c r="DP165" s="265"/>
      <c r="DQ165" s="265"/>
      <c r="DR165" s="326" t="s">
        <v>1187</v>
      </c>
      <c r="DS165" s="326" t="s">
        <v>1187</v>
      </c>
      <c r="DT165" s="21"/>
    </row>
    <row r="166" s="32" customFormat="1" ht="126" customHeight="1" spans="1:124">
      <c r="A166" s="101">
        <f>+SUBTOTAL(3,G$6:$G166)</f>
        <v>147</v>
      </c>
      <c r="B166" s="94" t="s">
        <v>314</v>
      </c>
      <c r="C166" s="99"/>
      <c r="D166" s="99"/>
      <c r="E166" s="99"/>
      <c r="F166" s="96"/>
      <c r="G166" s="100" t="s">
        <v>316</v>
      </c>
      <c r="H166" s="100" t="s">
        <v>736</v>
      </c>
      <c r="I166" s="100"/>
      <c r="J166" s="234" t="s">
        <v>1188</v>
      </c>
      <c r="K166" s="234" t="s">
        <v>1189</v>
      </c>
      <c r="L166" s="101">
        <v>1</v>
      </c>
      <c r="M166" s="94" t="s">
        <v>162</v>
      </c>
      <c r="N166" s="101"/>
      <c r="O166" s="101"/>
      <c r="P166" s="101"/>
      <c r="Q166" s="100" t="s">
        <v>121</v>
      </c>
      <c r="R166" s="100"/>
      <c r="S166" s="101"/>
      <c r="T166" s="101"/>
      <c r="U166" s="100"/>
      <c r="V166" s="100" t="s">
        <v>855</v>
      </c>
      <c r="W166" s="96" t="s">
        <v>525</v>
      </c>
      <c r="X166" s="100" t="s">
        <v>741</v>
      </c>
      <c r="Y166" s="101"/>
      <c r="Z166" s="101"/>
      <c r="AA166" s="100" t="s">
        <v>181</v>
      </c>
      <c r="AB166" s="96" t="s">
        <v>182</v>
      </c>
      <c r="AC166" s="96" t="s">
        <v>183</v>
      </c>
      <c r="AD166" s="100" t="s">
        <v>118</v>
      </c>
      <c r="AE166" s="96" t="s">
        <v>51</v>
      </c>
      <c r="AF166" s="100" t="s">
        <v>134</v>
      </c>
      <c r="AG166" s="96"/>
      <c r="AH166" s="96"/>
      <c r="AI166" s="96"/>
      <c r="AJ166" s="149">
        <v>1</v>
      </c>
      <c r="AK166" s="99">
        <v>0</v>
      </c>
      <c r="AL166" s="99">
        <v>0</v>
      </c>
      <c r="AM166" s="149">
        <v>0.2</v>
      </c>
      <c r="AN166" s="149">
        <v>0.2</v>
      </c>
      <c r="AO166" s="98">
        <v>0</v>
      </c>
      <c r="AP166" s="98">
        <f t="shared" si="75"/>
        <v>0.2</v>
      </c>
      <c r="AQ166" s="98"/>
      <c r="AR166" s="159" t="s">
        <v>231</v>
      </c>
      <c r="AS166" s="117">
        <f t="shared" si="105"/>
        <v>0</v>
      </c>
      <c r="AT166" s="101"/>
      <c r="AU166" s="101"/>
      <c r="AV166" s="101"/>
      <c r="AW166" s="99"/>
      <c r="AX166" s="99"/>
      <c r="AY166" s="99"/>
      <c r="AZ166" s="99"/>
      <c r="BA166" s="99"/>
      <c r="BB166" s="99"/>
      <c r="BC166" s="99"/>
      <c r="BD166" s="176"/>
      <c r="BE166" s="197">
        <f t="shared" si="103"/>
        <v>0</v>
      </c>
      <c r="BF166" s="203"/>
      <c r="BG166" s="194">
        <f t="shared" si="93"/>
        <v>0</v>
      </c>
      <c r="BH166" s="99"/>
      <c r="BI166" s="159" t="s">
        <v>231</v>
      </c>
      <c r="BJ166" s="117">
        <f t="shared" si="106"/>
        <v>0</v>
      </c>
      <c r="BK166" s="209"/>
      <c r="BL166" s="122"/>
      <c r="BM166" s="122"/>
      <c r="BN166" s="101"/>
      <c r="BO166" s="101"/>
      <c r="BP166" s="149">
        <f t="shared" si="102"/>
        <v>0</v>
      </c>
      <c r="BQ166" s="228">
        <f t="shared" si="107"/>
        <v>0</v>
      </c>
      <c r="BR166" s="232"/>
      <c r="BS166" s="122"/>
      <c r="BT166" s="205" t="s">
        <v>1156</v>
      </c>
      <c r="BU166" s="118"/>
      <c r="BV166" s="118"/>
      <c r="BW166" s="117">
        <f t="shared" si="108"/>
        <v>10</v>
      </c>
      <c r="BX166" s="117"/>
      <c r="BY166" s="159" t="s">
        <v>1169</v>
      </c>
      <c r="BZ166" s="117"/>
      <c r="CA166" s="117"/>
      <c r="CB166" s="96" t="s">
        <v>231</v>
      </c>
      <c r="CC166" s="96"/>
      <c r="CD166" s="96"/>
      <c r="CE166" s="96" t="s">
        <v>231</v>
      </c>
      <c r="CF166" s="96"/>
      <c r="CG166" s="96"/>
      <c r="CH166" s="96" t="s">
        <v>231</v>
      </c>
      <c r="CI166" s="96"/>
      <c r="CJ166" s="96"/>
      <c r="CK166" s="96"/>
      <c r="CL166" s="96" t="s">
        <v>231</v>
      </c>
      <c r="CM166" s="96"/>
      <c r="CN166" s="96"/>
      <c r="CO166" s="96"/>
      <c r="CP166" s="96" t="s">
        <v>231</v>
      </c>
      <c r="CQ166" s="96"/>
      <c r="CR166" s="96"/>
      <c r="CS166" s="96" t="s">
        <v>231</v>
      </c>
      <c r="CT166" s="96"/>
      <c r="CU166" s="96"/>
      <c r="CV166" s="96" t="s">
        <v>231</v>
      </c>
      <c r="CW166" s="96" t="s">
        <v>231</v>
      </c>
      <c r="CX166" s="96"/>
      <c r="CY166" s="96" t="s">
        <v>231</v>
      </c>
      <c r="CZ166" s="96"/>
      <c r="DA166" s="96"/>
      <c r="DB166" s="96" t="s">
        <v>231</v>
      </c>
      <c r="DC166" s="96"/>
      <c r="DD166" s="96" t="s">
        <v>125</v>
      </c>
      <c r="DE166" s="96"/>
      <c r="DF166" s="96"/>
      <c r="DG166" s="96"/>
      <c r="DH166" s="101"/>
      <c r="DI166" s="101"/>
      <c r="DJ166" s="101"/>
      <c r="DK166" s="101"/>
      <c r="DL166" s="101"/>
      <c r="DM166" s="149">
        <v>0.2</v>
      </c>
      <c r="DN166" s="149"/>
      <c r="DO166" s="149">
        <v>0.2</v>
      </c>
      <c r="DP166" s="101"/>
      <c r="DQ166" s="101"/>
      <c r="DR166" s="100"/>
      <c r="DS166" s="101"/>
      <c r="DT166" s="21"/>
    </row>
    <row r="167" s="11" customFormat="1" ht="80.1" customHeight="1" spans="1:124">
      <c r="A167" s="101">
        <f>+SUBTOTAL(3,G$6:$G167)</f>
        <v>148</v>
      </c>
      <c r="B167" s="94" t="s">
        <v>314</v>
      </c>
      <c r="C167" s="99"/>
      <c r="D167" s="99"/>
      <c r="E167" s="99"/>
      <c r="F167" s="96"/>
      <c r="G167" s="100" t="s">
        <v>316</v>
      </c>
      <c r="H167" s="100" t="s">
        <v>736</v>
      </c>
      <c r="I167" s="100"/>
      <c r="J167" s="234" t="s">
        <v>1190</v>
      </c>
      <c r="K167" s="234"/>
      <c r="L167" s="101">
        <v>1</v>
      </c>
      <c r="M167" s="94" t="s">
        <v>162</v>
      </c>
      <c r="N167" s="101"/>
      <c r="O167" s="101"/>
      <c r="P167" s="101"/>
      <c r="Q167" s="96"/>
      <c r="R167" s="101"/>
      <c r="S167" s="122"/>
      <c r="T167" s="122"/>
      <c r="U167" s="122"/>
      <c r="V167" s="100" t="s">
        <v>525</v>
      </c>
      <c r="W167" s="100" t="s">
        <v>525</v>
      </c>
      <c r="X167" s="111" t="s">
        <v>741</v>
      </c>
      <c r="Y167" s="139"/>
      <c r="Z167" s="139"/>
      <c r="AA167" s="100" t="s">
        <v>181</v>
      </c>
      <c r="AB167" s="96" t="s">
        <v>182</v>
      </c>
      <c r="AC167" s="96" t="s">
        <v>183</v>
      </c>
      <c r="AD167" s="100"/>
      <c r="AE167" s="96"/>
      <c r="AF167" s="145" t="s">
        <v>134</v>
      </c>
      <c r="AG167" s="96"/>
      <c r="AH167" s="96"/>
      <c r="AI167" s="96"/>
      <c r="AJ167" s="149">
        <v>5</v>
      </c>
      <c r="AK167" s="99"/>
      <c r="AL167" s="99"/>
      <c r="AM167" s="149"/>
      <c r="AN167" s="149"/>
      <c r="AO167" s="98">
        <v>0</v>
      </c>
      <c r="AP167" s="98">
        <f t="shared" si="75"/>
        <v>0</v>
      </c>
      <c r="AQ167" s="98"/>
      <c r="AR167" s="159" t="s">
        <v>231</v>
      </c>
      <c r="AS167" s="117">
        <f t="shared" si="105"/>
        <v>0</v>
      </c>
      <c r="AT167" s="117"/>
      <c r="AU167" s="117"/>
      <c r="AV167" s="117"/>
      <c r="AW167" s="99"/>
      <c r="AX167" s="99"/>
      <c r="AY167" s="99"/>
      <c r="AZ167" s="99"/>
      <c r="BA167" s="99"/>
      <c r="BB167" s="99"/>
      <c r="BC167" s="99"/>
      <c r="BD167" s="176"/>
      <c r="BE167" s="197">
        <f t="shared" si="103"/>
        <v>0</v>
      </c>
      <c r="BF167" s="203"/>
      <c r="BG167" s="194">
        <f t="shared" si="93"/>
        <v>0</v>
      </c>
      <c r="BH167" s="99"/>
      <c r="BI167" s="159"/>
      <c r="BJ167" s="117">
        <f t="shared" si="106"/>
        <v>0</v>
      </c>
      <c r="BK167" s="209"/>
      <c r="BL167" s="206"/>
      <c r="BM167" s="206"/>
      <c r="BN167" s="117"/>
      <c r="BO167" s="209"/>
      <c r="BP167" s="149">
        <f t="shared" si="102"/>
        <v>0</v>
      </c>
      <c r="BQ167" s="228" t="e">
        <f t="shared" si="107"/>
        <v>#DIV/0!</v>
      </c>
      <c r="BR167" s="232"/>
      <c r="BS167" s="200"/>
      <c r="BT167" s="205" t="s">
        <v>1156</v>
      </c>
      <c r="BU167" s="118"/>
      <c r="BV167" s="118"/>
      <c r="BW167" s="117">
        <f t="shared" si="108"/>
        <v>0</v>
      </c>
      <c r="BX167" s="117"/>
      <c r="BY167" s="117"/>
      <c r="BZ167" s="117"/>
      <c r="CA167" s="117"/>
      <c r="CB167" s="208"/>
      <c r="CC167" s="208"/>
      <c r="CD167" s="208"/>
      <c r="CE167" s="208"/>
      <c r="CF167" s="208"/>
      <c r="CG167" s="208"/>
      <c r="CH167" s="208"/>
      <c r="CI167" s="208"/>
      <c r="CJ167" s="208"/>
      <c r="CK167" s="208"/>
      <c r="CL167" s="208"/>
      <c r="CM167" s="208"/>
      <c r="CN167" s="208"/>
      <c r="CO167" s="208"/>
      <c r="CP167" s="208"/>
      <c r="CQ167" s="208"/>
      <c r="CR167" s="208"/>
      <c r="CS167" s="208"/>
      <c r="CT167" s="208"/>
      <c r="CU167" s="208"/>
      <c r="CV167" s="208"/>
      <c r="CW167" s="208"/>
      <c r="CX167" s="208"/>
      <c r="CY167" s="208"/>
      <c r="CZ167" s="208"/>
      <c r="DA167" s="208"/>
      <c r="DB167" s="208"/>
      <c r="DC167" s="208"/>
      <c r="DD167" s="96"/>
      <c r="DE167" s="96"/>
      <c r="DF167" s="96"/>
      <c r="DG167" s="96"/>
      <c r="DH167" s="209"/>
      <c r="DI167" s="139"/>
      <c r="DJ167" s="139"/>
      <c r="DK167" s="139"/>
      <c r="DL167" s="139"/>
      <c r="DM167" s="149"/>
      <c r="DN167" s="149"/>
      <c r="DO167" s="149"/>
      <c r="DP167" s="139"/>
      <c r="DQ167" s="139"/>
      <c r="DR167" s="113"/>
      <c r="DS167" s="99"/>
      <c r="DT167" s="21"/>
    </row>
    <row r="168" s="11" customFormat="1" ht="80.1" customHeight="1" spans="1:124">
      <c r="A168" s="101">
        <f>+SUBTOTAL(3,G$6:$G168)</f>
        <v>149</v>
      </c>
      <c r="B168" s="94" t="s">
        <v>314</v>
      </c>
      <c r="C168" s="99"/>
      <c r="D168" s="99"/>
      <c r="E168" s="99"/>
      <c r="F168" s="96"/>
      <c r="G168" s="100" t="s">
        <v>316</v>
      </c>
      <c r="H168" s="100" t="s">
        <v>736</v>
      </c>
      <c r="I168" s="100"/>
      <c r="J168" s="234" t="s">
        <v>1191</v>
      </c>
      <c r="K168" s="234"/>
      <c r="L168" s="101">
        <v>1</v>
      </c>
      <c r="M168" s="94" t="s">
        <v>162</v>
      </c>
      <c r="N168" s="101"/>
      <c r="O168" s="101"/>
      <c r="P168" s="101"/>
      <c r="Q168" s="96"/>
      <c r="R168" s="101"/>
      <c r="S168" s="122"/>
      <c r="T168" s="122"/>
      <c r="U168" s="122"/>
      <c r="V168" s="100" t="s">
        <v>525</v>
      </c>
      <c r="W168" s="100" t="s">
        <v>525</v>
      </c>
      <c r="X168" s="111" t="s">
        <v>741</v>
      </c>
      <c r="Y168" s="139"/>
      <c r="Z168" s="139"/>
      <c r="AA168" s="100" t="s">
        <v>181</v>
      </c>
      <c r="AB168" s="96" t="s">
        <v>182</v>
      </c>
      <c r="AC168" s="96" t="s">
        <v>183</v>
      </c>
      <c r="AD168" s="100"/>
      <c r="AE168" s="96"/>
      <c r="AF168" s="145" t="s">
        <v>134</v>
      </c>
      <c r="AG168" s="96"/>
      <c r="AH168" s="96"/>
      <c r="AI168" s="96"/>
      <c r="AJ168" s="149">
        <v>10</v>
      </c>
      <c r="AK168" s="99"/>
      <c r="AL168" s="99"/>
      <c r="AM168" s="149"/>
      <c r="AN168" s="149"/>
      <c r="AO168" s="98">
        <v>0</v>
      </c>
      <c r="AP168" s="98">
        <f t="shared" si="75"/>
        <v>0</v>
      </c>
      <c r="AQ168" s="98"/>
      <c r="AR168" s="159" t="s">
        <v>231</v>
      </c>
      <c r="AS168" s="117">
        <f t="shared" si="105"/>
        <v>0</v>
      </c>
      <c r="AT168" s="117"/>
      <c r="AU168" s="117"/>
      <c r="AV168" s="117"/>
      <c r="AW168" s="99"/>
      <c r="AX168" s="99"/>
      <c r="AY168" s="99"/>
      <c r="AZ168" s="99"/>
      <c r="BA168" s="99"/>
      <c r="BB168" s="99"/>
      <c r="BC168" s="99"/>
      <c r="BD168" s="176"/>
      <c r="BE168" s="197">
        <f t="shared" si="103"/>
        <v>0</v>
      </c>
      <c r="BF168" s="203"/>
      <c r="BG168" s="194">
        <f t="shared" si="93"/>
        <v>0</v>
      </c>
      <c r="BH168" s="99"/>
      <c r="BI168" s="159"/>
      <c r="BJ168" s="117">
        <f t="shared" si="106"/>
        <v>0</v>
      </c>
      <c r="BK168" s="209"/>
      <c r="BL168" s="206"/>
      <c r="BM168" s="206"/>
      <c r="BN168" s="117"/>
      <c r="BO168" s="209"/>
      <c r="BP168" s="149">
        <f t="shared" si="102"/>
        <v>0</v>
      </c>
      <c r="BQ168" s="228" t="e">
        <f t="shared" si="107"/>
        <v>#DIV/0!</v>
      </c>
      <c r="BR168" s="232"/>
      <c r="BS168" s="200"/>
      <c r="BT168" s="205" t="s">
        <v>1156</v>
      </c>
      <c r="BU168" s="118"/>
      <c r="BV168" s="118"/>
      <c r="BW168" s="117">
        <f t="shared" si="108"/>
        <v>0</v>
      </c>
      <c r="BX168" s="117"/>
      <c r="BY168" s="117"/>
      <c r="BZ168" s="117"/>
      <c r="CA168" s="117"/>
      <c r="CB168" s="208"/>
      <c r="CC168" s="208"/>
      <c r="CD168" s="208"/>
      <c r="CE168" s="208"/>
      <c r="CF168" s="208"/>
      <c r="CG168" s="208"/>
      <c r="CH168" s="208"/>
      <c r="CI168" s="208"/>
      <c r="CJ168" s="208"/>
      <c r="CK168" s="208"/>
      <c r="CL168" s="208"/>
      <c r="CM168" s="208"/>
      <c r="CN168" s="208"/>
      <c r="CO168" s="208"/>
      <c r="CP168" s="208"/>
      <c r="CQ168" s="208"/>
      <c r="CR168" s="208"/>
      <c r="CS168" s="208"/>
      <c r="CT168" s="208"/>
      <c r="CU168" s="208"/>
      <c r="CV168" s="208"/>
      <c r="CW168" s="208"/>
      <c r="CX168" s="208"/>
      <c r="CY168" s="208"/>
      <c r="CZ168" s="208"/>
      <c r="DA168" s="208"/>
      <c r="DB168" s="208"/>
      <c r="DC168" s="208"/>
      <c r="DD168" s="96"/>
      <c r="DE168" s="96"/>
      <c r="DF168" s="96"/>
      <c r="DG168" s="96"/>
      <c r="DH168" s="209"/>
      <c r="DI168" s="139"/>
      <c r="DJ168" s="139"/>
      <c r="DK168" s="139"/>
      <c r="DL168" s="139"/>
      <c r="DM168" s="149"/>
      <c r="DN168" s="149"/>
      <c r="DO168" s="149"/>
      <c r="DP168" s="139"/>
      <c r="DQ168" s="139"/>
      <c r="DR168" s="113"/>
      <c r="DS168" s="99"/>
      <c r="DT168" s="21"/>
    </row>
    <row r="169" s="11" customFormat="1" ht="120" customHeight="1" spans="1:124">
      <c r="A169" s="101">
        <f>+SUBTOTAL(3,G$6:$G169)</f>
        <v>150</v>
      </c>
      <c r="B169" s="94" t="s">
        <v>252</v>
      </c>
      <c r="C169" s="99"/>
      <c r="D169" s="99"/>
      <c r="E169" s="99"/>
      <c r="F169" s="96"/>
      <c r="G169" s="100" t="s">
        <v>316</v>
      </c>
      <c r="H169" s="100" t="s">
        <v>736</v>
      </c>
      <c r="I169" s="100"/>
      <c r="J169" s="234" t="s">
        <v>1192</v>
      </c>
      <c r="K169" s="234" t="s">
        <v>1193</v>
      </c>
      <c r="L169" s="101">
        <v>1</v>
      </c>
      <c r="M169" s="94" t="s">
        <v>162</v>
      </c>
      <c r="N169" s="101"/>
      <c r="O169" s="101"/>
      <c r="P169" s="101"/>
      <c r="Q169" s="96"/>
      <c r="R169" s="101"/>
      <c r="S169" s="122"/>
      <c r="T169" s="122"/>
      <c r="U169" s="122"/>
      <c r="V169" s="100" t="s">
        <v>525</v>
      </c>
      <c r="W169" s="100" t="s">
        <v>525</v>
      </c>
      <c r="X169" s="111" t="s">
        <v>741</v>
      </c>
      <c r="Y169" s="139"/>
      <c r="Z169" s="139"/>
      <c r="AA169" s="100" t="s">
        <v>181</v>
      </c>
      <c r="AB169" s="96" t="s">
        <v>182</v>
      </c>
      <c r="AC169" s="96" t="s">
        <v>183</v>
      </c>
      <c r="AD169" s="100"/>
      <c r="AE169" s="96"/>
      <c r="AF169" s="145" t="s">
        <v>134</v>
      </c>
      <c r="AG169" s="96"/>
      <c r="AH169" s="96"/>
      <c r="AI169" s="96"/>
      <c r="AJ169" s="149">
        <v>20</v>
      </c>
      <c r="AK169" s="99"/>
      <c r="AL169" s="99"/>
      <c r="AM169" s="149"/>
      <c r="AN169" s="149"/>
      <c r="AO169" s="98">
        <v>0</v>
      </c>
      <c r="AP169" s="98">
        <f t="shared" si="75"/>
        <v>0</v>
      </c>
      <c r="AQ169" s="98"/>
      <c r="AR169" s="159" t="s">
        <v>231</v>
      </c>
      <c r="AS169" s="117">
        <f t="shared" si="105"/>
        <v>0</v>
      </c>
      <c r="AT169" s="117"/>
      <c r="AU169" s="117"/>
      <c r="AV169" s="117"/>
      <c r="AW169" s="99"/>
      <c r="AX169" s="99"/>
      <c r="AY169" s="99"/>
      <c r="AZ169" s="99"/>
      <c r="BA169" s="99"/>
      <c r="BB169" s="99"/>
      <c r="BC169" s="99"/>
      <c r="BD169" s="176"/>
      <c r="BE169" s="197">
        <f t="shared" si="103"/>
        <v>0</v>
      </c>
      <c r="BF169" s="203"/>
      <c r="BG169" s="194">
        <f t="shared" si="93"/>
        <v>0</v>
      </c>
      <c r="BH169" s="99"/>
      <c r="BI169" s="159"/>
      <c r="BJ169" s="117">
        <f t="shared" si="106"/>
        <v>0</v>
      </c>
      <c r="BK169" s="209"/>
      <c r="BL169" s="206"/>
      <c r="BM169" s="206"/>
      <c r="BN169" s="117"/>
      <c r="BO169" s="209"/>
      <c r="BP169" s="149">
        <f t="shared" si="102"/>
        <v>0</v>
      </c>
      <c r="BQ169" s="228" t="e">
        <f t="shared" si="107"/>
        <v>#DIV/0!</v>
      </c>
      <c r="BR169" s="232"/>
      <c r="BS169" s="200"/>
      <c r="BT169" s="205" t="s">
        <v>1194</v>
      </c>
      <c r="BU169" s="234"/>
      <c r="BV169" s="118"/>
      <c r="BW169" s="117">
        <f t="shared" si="108"/>
        <v>0</v>
      </c>
      <c r="BX169" s="117"/>
      <c r="BY169" s="159"/>
      <c r="BZ169" s="117"/>
      <c r="CA169" s="117"/>
      <c r="CB169" s="208"/>
      <c r="CC169" s="208"/>
      <c r="CD169" s="208"/>
      <c r="CE169" s="208"/>
      <c r="CF169" s="208"/>
      <c r="CG169" s="208"/>
      <c r="CH169" s="208"/>
      <c r="CI169" s="208"/>
      <c r="CJ169" s="208"/>
      <c r="CK169" s="208"/>
      <c r="CL169" s="208"/>
      <c r="CM169" s="208"/>
      <c r="CN169" s="208"/>
      <c r="CO169" s="208"/>
      <c r="CP169" s="208"/>
      <c r="CQ169" s="208"/>
      <c r="CR169" s="208"/>
      <c r="CS169" s="208"/>
      <c r="CT169" s="208"/>
      <c r="CU169" s="208"/>
      <c r="CV169" s="208"/>
      <c r="CW169" s="208"/>
      <c r="CX169" s="208"/>
      <c r="CY169" s="208"/>
      <c r="CZ169" s="208"/>
      <c r="DA169" s="208"/>
      <c r="DB169" s="208"/>
      <c r="DC169" s="208"/>
      <c r="DD169" s="96"/>
      <c r="DE169" s="96"/>
      <c r="DF169" s="96"/>
      <c r="DG169" s="96"/>
      <c r="DH169" s="209"/>
      <c r="DI169" s="139"/>
      <c r="DJ169" s="139"/>
      <c r="DK169" s="139"/>
      <c r="DL169" s="139"/>
      <c r="DM169" s="149"/>
      <c r="DN169" s="149"/>
      <c r="DO169" s="149"/>
      <c r="DP169" s="139"/>
      <c r="DQ169" s="139"/>
      <c r="DR169" s="113" t="s">
        <v>1195</v>
      </c>
      <c r="DS169" s="99"/>
      <c r="DT169" s="21"/>
    </row>
    <row r="170" s="11" customFormat="1" ht="80.1" customHeight="1" spans="1:124">
      <c r="A170" s="101">
        <f>+SUBTOTAL(3,G$6:$G170)</f>
        <v>151</v>
      </c>
      <c r="B170" s="94" t="s">
        <v>314</v>
      </c>
      <c r="C170" s="99"/>
      <c r="D170" s="99"/>
      <c r="E170" s="99"/>
      <c r="F170" s="96"/>
      <c r="G170" s="100" t="s">
        <v>316</v>
      </c>
      <c r="H170" s="100" t="s">
        <v>736</v>
      </c>
      <c r="I170" s="100"/>
      <c r="J170" s="234" t="s">
        <v>1196</v>
      </c>
      <c r="K170" s="234"/>
      <c r="L170" s="101">
        <v>1</v>
      </c>
      <c r="M170" s="94" t="s">
        <v>162</v>
      </c>
      <c r="N170" s="101"/>
      <c r="O170" s="101"/>
      <c r="P170" s="101"/>
      <c r="Q170" s="96"/>
      <c r="R170" s="101"/>
      <c r="S170" s="122"/>
      <c r="T170" s="122"/>
      <c r="U170" s="122"/>
      <c r="V170" s="100" t="s">
        <v>525</v>
      </c>
      <c r="W170" s="100" t="s">
        <v>525</v>
      </c>
      <c r="X170" s="111" t="s">
        <v>741</v>
      </c>
      <c r="Y170" s="139"/>
      <c r="Z170" s="139"/>
      <c r="AA170" s="100" t="s">
        <v>181</v>
      </c>
      <c r="AB170" s="96" t="s">
        <v>182</v>
      </c>
      <c r="AC170" s="96" t="s">
        <v>183</v>
      </c>
      <c r="AD170" s="100"/>
      <c r="AE170" s="96"/>
      <c r="AF170" s="145" t="s">
        <v>134</v>
      </c>
      <c r="AG170" s="96"/>
      <c r="AH170" s="96"/>
      <c r="AI170" s="96"/>
      <c r="AJ170" s="149">
        <v>5</v>
      </c>
      <c r="AK170" s="99"/>
      <c r="AL170" s="99"/>
      <c r="AM170" s="149"/>
      <c r="AN170" s="149"/>
      <c r="AO170" s="98">
        <v>0</v>
      </c>
      <c r="AP170" s="98">
        <f t="shared" si="75"/>
        <v>0</v>
      </c>
      <c r="AQ170" s="98"/>
      <c r="AR170" s="159" t="s">
        <v>231</v>
      </c>
      <c r="AS170" s="117">
        <f t="shared" si="105"/>
        <v>0</v>
      </c>
      <c r="AT170" s="117"/>
      <c r="AU170" s="117"/>
      <c r="AV170" s="117"/>
      <c r="AW170" s="99"/>
      <c r="AX170" s="99"/>
      <c r="AY170" s="99"/>
      <c r="AZ170" s="99"/>
      <c r="BA170" s="99"/>
      <c r="BB170" s="99"/>
      <c r="BC170" s="99"/>
      <c r="BD170" s="176"/>
      <c r="BE170" s="197">
        <f t="shared" si="103"/>
        <v>0</v>
      </c>
      <c r="BF170" s="203"/>
      <c r="BG170" s="194">
        <f t="shared" si="93"/>
        <v>0</v>
      </c>
      <c r="BH170" s="99"/>
      <c r="BI170" s="159"/>
      <c r="BJ170" s="117">
        <f t="shared" si="106"/>
        <v>0</v>
      </c>
      <c r="BK170" s="209"/>
      <c r="BL170" s="206"/>
      <c r="BM170" s="206"/>
      <c r="BN170" s="117"/>
      <c r="BO170" s="209"/>
      <c r="BP170" s="149">
        <f t="shared" si="102"/>
        <v>0</v>
      </c>
      <c r="BQ170" s="228" t="e">
        <f t="shared" si="107"/>
        <v>#DIV/0!</v>
      </c>
      <c r="BR170" s="232"/>
      <c r="BS170" s="200"/>
      <c r="BT170" s="205" t="s">
        <v>1156</v>
      </c>
      <c r="BU170" s="118"/>
      <c r="BV170" s="118"/>
      <c r="BW170" s="117">
        <f t="shared" si="108"/>
        <v>0</v>
      </c>
      <c r="BX170" s="117"/>
      <c r="BY170" s="117"/>
      <c r="BZ170" s="117"/>
      <c r="CA170" s="117"/>
      <c r="CB170" s="208"/>
      <c r="CC170" s="208"/>
      <c r="CD170" s="208"/>
      <c r="CE170" s="208"/>
      <c r="CF170" s="208"/>
      <c r="CG170" s="208"/>
      <c r="CH170" s="208"/>
      <c r="CI170" s="208"/>
      <c r="CJ170" s="208"/>
      <c r="CK170" s="208"/>
      <c r="CL170" s="208"/>
      <c r="CM170" s="208"/>
      <c r="CN170" s="208"/>
      <c r="CO170" s="208"/>
      <c r="CP170" s="208"/>
      <c r="CQ170" s="208"/>
      <c r="CR170" s="208"/>
      <c r="CS170" s="208"/>
      <c r="CT170" s="208"/>
      <c r="CU170" s="208"/>
      <c r="CV170" s="208"/>
      <c r="CW170" s="208"/>
      <c r="CX170" s="208"/>
      <c r="CY170" s="208"/>
      <c r="CZ170" s="208"/>
      <c r="DA170" s="208"/>
      <c r="DB170" s="208"/>
      <c r="DC170" s="208"/>
      <c r="DD170" s="96"/>
      <c r="DE170" s="96"/>
      <c r="DF170" s="96"/>
      <c r="DG170" s="96"/>
      <c r="DH170" s="209"/>
      <c r="DI170" s="139"/>
      <c r="DJ170" s="139"/>
      <c r="DK170" s="139"/>
      <c r="DL170" s="139"/>
      <c r="DM170" s="149"/>
      <c r="DN170" s="149"/>
      <c r="DO170" s="149"/>
      <c r="DP170" s="139"/>
      <c r="DQ170" s="139"/>
      <c r="DR170" s="113"/>
      <c r="DS170" s="99"/>
      <c r="DT170" s="21"/>
    </row>
    <row r="171" s="17" customFormat="1" ht="80.1" customHeight="1" spans="1:123">
      <c r="A171" s="101">
        <f>+SUBTOTAL(3,G$6:$G171)</f>
        <v>151</v>
      </c>
      <c r="B171" s="94" t="e">
        <f t="shared" ref="B171:B178" si="109">_xlfn.IFS(AND(BI171="否",BX171="办结"),"手续已办结未开工",AND(BI171="是",BX171="未办结"),"手续未办结已开工",AND(BI171="否",BX171="未办结"),"手续未办结未开工",AND(BI171="是",BX171="办结"),"手续已办结已开工")</f>
        <v>#N/A</v>
      </c>
      <c r="C171" s="99"/>
      <c r="D171" s="99"/>
      <c r="E171" s="99"/>
      <c r="F171" s="96"/>
      <c r="G171" s="94"/>
      <c r="H171" s="159" t="s">
        <v>1197</v>
      </c>
      <c r="I171" s="159"/>
      <c r="J171" s="234" t="s">
        <v>1198</v>
      </c>
      <c r="K171" s="111" t="s">
        <v>1199</v>
      </c>
      <c r="L171" s="101">
        <v>1</v>
      </c>
      <c r="M171" s="100" t="s">
        <v>244</v>
      </c>
      <c r="N171" s="101"/>
      <c r="O171" s="101"/>
      <c r="P171" s="101"/>
      <c r="Q171" s="96"/>
      <c r="R171" s="100"/>
      <c r="S171" s="101"/>
      <c r="T171" s="101"/>
      <c r="U171" s="308" t="s">
        <v>1200</v>
      </c>
      <c r="V171" s="100"/>
      <c r="W171" s="308" t="s">
        <v>1201</v>
      </c>
      <c r="X171" s="111"/>
      <c r="Y171" s="111"/>
      <c r="Z171" s="122"/>
      <c r="AA171" s="100"/>
      <c r="AB171" s="96"/>
      <c r="AC171" s="96"/>
      <c r="AD171" s="100"/>
      <c r="AE171" s="96"/>
      <c r="AF171" s="129"/>
      <c r="AG171" s="96"/>
      <c r="AH171" s="96"/>
      <c r="AI171" s="96"/>
      <c r="AJ171" s="149">
        <v>1.5</v>
      </c>
      <c r="AK171" s="99">
        <v>0</v>
      </c>
      <c r="AL171" s="99">
        <v>0</v>
      </c>
      <c r="AM171" s="149"/>
      <c r="AN171" s="149"/>
      <c r="AO171" s="98">
        <v>0</v>
      </c>
      <c r="AP171" s="98">
        <f t="shared" si="75"/>
        <v>0</v>
      </c>
      <c r="AQ171" s="98"/>
      <c r="AR171" s="159" t="s">
        <v>231</v>
      </c>
      <c r="AS171" s="117">
        <f t="shared" si="105"/>
        <v>0</v>
      </c>
      <c r="AT171" s="149"/>
      <c r="AU171" s="149"/>
      <c r="AV171" s="149"/>
      <c r="AW171" s="99"/>
      <c r="AX171" s="99"/>
      <c r="AY171" s="99"/>
      <c r="AZ171" s="99"/>
      <c r="BA171" s="99"/>
      <c r="BB171" s="99"/>
      <c r="BC171" s="99"/>
      <c r="BD171" s="176"/>
      <c r="BE171" s="197">
        <f t="shared" si="103"/>
        <v>0</v>
      </c>
      <c r="BF171" s="203"/>
      <c r="BG171" s="194">
        <f t="shared" si="93"/>
        <v>0</v>
      </c>
      <c r="BH171" s="99"/>
      <c r="BI171" s="159" t="s">
        <v>231</v>
      </c>
      <c r="BJ171" s="117">
        <f t="shared" si="106"/>
        <v>0</v>
      </c>
      <c r="BK171" s="209"/>
      <c r="BL171" s="200"/>
      <c r="BM171" s="200"/>
      <c r="BN171" s="209"/>
      <c r="BO171" s="235"/>
      <c r="BP171" s="149">
        <f t="shared" si="102"/>
        <v>0</v>
      </c>
      <c r="BQ171" s="228" t="e">
        <f t="shared" si="107"/>
        <v>#DIV/0!</v>
      </c>
      <c r="BR171" s="232"/>
      <c r="BS171" s="200"/>
      <c r="BT171" s="118"/>
      <c r="BU171" s="118"/>
      <c r="BV171" s="118"/>
      <c r="BW171" s="117">
        <f t="shared" si="108"/>
        <v>0</v>
      </c>
      <c r="BX171" s="117"/>
      <c r="BY171" s="117"/>
      <c r="BZ171" s="117"/>
      <c r="CA171" s="117"/>
      <c r="CB171" s="208"/>
      <c r="CC171" s="208"/>
      <c r="CD171" s="208"/>
      <c r="CE171" s="208"/>
      <c r="CF171" s="208"/>
      <c r="CG171" s="208"/>
      <c r="CH171" s="208"/>
      <c r="CI171" s="208"/>
      <c r="CJ171" s="208"/>
      <c r="CK171" s="208"/>
      <c r="CL171" s="208"/>
      <c r="CM171" s="208"/>
      <c r="CN171" s="208"/>
      <c r="CO171" s="208"/>
      <c r="CP171" s="208"/>
      <c r="CQ171" s="208"/>
      <c r="CR171" s="208"/>
      <c r="CS171" s="208"/>
      <c r="CT171" s="208"/>
      <c r="CU171" s="208"/>
      <c r="CV171" s="208"/>
      <c r="CW171" s="208"/>
      <c r="CX171" s="208"/>
      <c r="CY171" s="208"/>
      <c r="CZ171" s="208"/>
      <c r="DA171" s="208"/>
      <c r="DB171" s="208"/>
      <c r="DC171" s="208"/>
      <c r="DD171" s="209"/>
      <c r="DE171" s="209"/>
      <c r="DF171" s="209"/>
      <c r="DG171" s="209"/>
      <c r="DH171" s="101"/>
      <c r="DI171" s="101"/>
      <c r="DJ171" s="101"/>
      <c r="DK171" s="101"/>
      <c r="DL171" s="101"/>
      <c r="DM171" s="149"/>
      <c r="DN171" s="149"/>
      <c r="DO171" s="149"/>
      <c r="DP171" s="101"/>
      <c r="DQ171" s="101"/>
      <c r="DR171" s="100"/>
      <c r="DS171" s="101"/>
    </row>
    <row r="172" s="21" customFormat="1" ht="87" customHeight="1" spans="1:123">
      <c r="A172" s="101">
        <f>+SUBTOTAL(3,G$6:$G172)</f>
        <v>152</v>
      </c>
      <c r="B172" s="94" t="s">
        <v>314</v>
      </c>
      <c r="C172" s="99"/>
      <c r="D172" s="99"/>
      <c r="E172" s="99"/>
      <c r="F172" s="99"/>
      <c r="G172" s="100" t="s">
        <v>316</v>
      </c>
      <c r="H172" s="100" t="s">
        <v>736</v>
      </c>
      <c r="I172" s="100"/>
      <c r="J172" s="234" t="s">
        <v>1202</v>
      </c>
      <c r="K172" s="111" t="s">
        <v>1203</v>
      </c>
      <c r="L172" s="101">
        <v>1</v>
      </c>
      <c r="M172" s="94" t="s">
        <v>275</v>
      </c>
      <c r="N172" s="101"/>
      <c r="O172" s="101"/>
      <c r="P172" s="101"/>
      <c r="Q172" s="96" t="s">
        <v>121</v>
      </c>
      <c r="R172" s="101"/>
      <c r="S172" s="101"/>
      <c r="T172" s="101"/>
      <c r="U172" s="100" t="s">
        <v>1204</v>
      </c>
      <c r="V172" s="100" t="s">
        <v>855</v>
      </c>
      <c r="W172" s="100" t="s">
        <v>525</v>
      </c>
      <c r="X172" s="111" t="s">
        <v>279</v>
      </c>
      <c r="Y172" s="100" t="s">
        <v>475</v>
      </c>
      <c r="Z172" s="101"/>
      <c r="AA172" s="100" t="s">
        <v>181</v>
      </c>
      <c r="AB172" s="96" t="s">
        <v>182</v>
      </c>
      <c r="AC172" s="96" t="s">
        <v>476</v>
      </c>
      <c r="AD172" s="100" t="s">
        <v>118</v>
      </c>
      <c r="AE172" s="96"/>
      <c r="AF172" s="129" t="s">
        <v>134</v>
      </c>
      <c r="AG172" s="96"/>
      <c r="AH172" s="99"/>
      <c r="AI172" s="96"/>
      <c r="AJ172" s="149">
        <v>670</v>
      </c>
      <c r="AK172" s="99">
        <v>0</v>
      </c>
      <c r="AL172" s="99">
        <v>0</v>
      </c>
      <c r="AM172" s="149"/>
      <c r="AN172" s="149"/>
      <c r="AO172" s="98">
        <v>0</v>
      </c>
      <c r="AP172" s="98">
        <f t="shared" si="75"/>
        <v>0</v>
      </c>
      <c r="AQ172" s="98"/>
      <c r="AR172" s="159" t="s">
        <v>231</v>
      </c>
      <c r="AS172" s="117">
        <f t="shared" si="105"/>
        <v>0</v>
      </c>
      <c r="AT172" s="149"/>
      <c r="AU172" s="149"/>
      <c r="AV172" s="149"/>
      <c r="AW172" s="99"/>
      <c r="AX172" s="99"/>
      <c r="AY172" s="99"/>
      <c r="AZ172" s="99"/>
      <c r="BA172" s="99"/>
      <c r="BB172" s="99"/>
      <c r="BC172" s="99"/>
      <c r="BD172" s="176"/>
      <c r="BE172" s="197">
        <f t="shared" si="103"/>
        <v>0</v>
      </c>
      <c r="BF172" s="203"/>
      <c r="BG172" s="194">
        <f t="shared" si="93"/>
        <v>0</v>
      </c>
      <c r="BH172" s="99"/>
      <c r="BI172" s="159" t="s">
        <v>231</v>
      </c>
      <c r="BJ172" s="117">
        <f t="shared" si="106"/>
        <v>0</v>
      </c>
      <c r="BK172" s="209"/>
      <c r="BL172" s="200"/>
      <c r="BM172" s="200"/>
      <c r="BN172" s="209"/>
      <c r="BO172" s="235"/>
      <c r="BP172" s="149">
        <f t="shared" si="102"/>
        <v>0</v>
      </c>
      <c r="BQ172" s="228" t="e">
        <f t="shared" si="107"/>
        <v>#DIV/0!</v>
      </c>
      <c r="BR172" s="232"/>
      <c r="BS172" s="242"/>
      <c r="BT172" s="234" t="s">
        <v>1205</v>
      </c>
      <c r="BU172" s="111"/>
      <c r="BV172" s="118"/>
      <c r="BW172" s="117">
        <f t="shared" si="108"/>
        <v>10</v>
      </c>
      <c r="BX172" s="117"/>
      <c r="BY172" s="117"/>
      <c r="BZ172" s="117"/>
      <c r="CA172" s="117"/>
      <c r="CB172" s="96" t="s">
        <v>231</v>
      </c>
      <c r="CC172" s="96"/>
      <c r="CD172" s="96"/>
      <c r="CE172" s="96" t="s">
        <v>231</v>
      </c>
      <c r="CF172" s="96"/>
      <c r="CG172" s="96"/>
      <c r="CH172" s="96" t="s">
        <v>231</v>
      </c>
      <c r="CI172" s="96"/>
      <c r="CJ172" s="96"/>
      <c r="CK172" s="96"/>
      <c r="CL172" s="96" t="s">
        <v>231</v>
      </c>
      <c r="CM172" s="96"/>
      <c r="CN172" s="96"/>
      <c r="CO172" s="96"/>
      <c r="CP172" s="96" t="s">
        <v>231</v>
      </c>
      <c r="CQ172" s="96"/>
      <c r="CR172" s="96"/>
      <c r="CS172" s="96" t="s">
        <v>231</v>
      </c>
      <c r="CT172" s="96"/>
      <c r="CU172" s="96"/>
      <c r="CV172" s="96" t="s">
        <v>231</v>
      </c>
      <c r="CW172" s="96" t="s">
        <v>231</v>
      </c>
      <c r="CX172" s="96"/>
      <c r="CY172" s="96" t="s">
        <v>231</v>
      </c>
      <c r="CZ172" s="96"/>
      <c r="DA172" s="96"/>
      <c r="DB172" s="96" t="s">
        <v>231</v>
      </c>
      <c r="DC172" s="96"/>
      <c r="DD172" s="96" t="s">
        <v>125</v>
      </c>
      <c r="DE172" s="96"/>
      <c r="DF172" s="96"/>
      <c r="DG172" s="96"/>
      <c r="DH172" s="101"/>
      <c r="DI172" s="101"/>
      <c r="DJ172" s="101"/>
      <c r="DK172" s="101"/>
      <c r="DL172" s="101"/>
      <c r="DM172" s="149"/>
      <c r="DN172" s="149"/>
      <c r="DO172" s="149"/>
      <c r="DP172" s="101"/>
      <c r="DQ172" s="101"/>
      <c r="DR172" s="100"/>
      <c r="DS172" s="101"/>
    </row>
    <row r="173" s="33" customFormat="1" ht="80.1" customHeight="1" spans="1:123">
      <c r="A173" s="101">
        <f>+SUBTOTAL(3,G$6:$G173)</f>
        <v>153</v>
      </c>
      <c r="B173" s="94" t="e">
        <f t="shared" si="109"/>
        <v>#N/A</v>
      </c>
      <c r="C173" s="99"/>
      <c r="D173" s="99"/>
      <c r="E173" s="99"/>
      <c r="F173" s="96"/>
      <c r="G173" s="100" t="s">
        <v>316</v>
      </c>
      <c r="H173" s="100" t="s">
        <v>736</v>
      </c>
      <c r="I173" s="100"/>
      <c r="J173" s="111" t="s">
        <v>1206</v>
      </c>
      <c r="K173" s="111" t="s">
        <v>1207</v>
      </c>
      <c r="L173" s="101">
        <v>1</v>
      </c>
      <c r="M173" s="96" t="s">
        <v>244</v>
      </c>
      <c r="N173" s="101"/>
      <c r="O173" s="101"/>
      <c r="P173" s="101"/>
      <c r="Q173" s="99"/>
      <c r="R173" s="122"/>
      <c r="S173" s="101"/>
      <c r="T173" s="101"/>
      <c r="U173" s="122"/>
      <c r="V173" s="100"/>
      <c r="W173" s="101"/>
      <c r="X173" s="100" t="s">
        <v>279</v>
      </c>
      <c r="Y173" s="111"/>
      <c r="Z173" s="122"/>
      <c r="AA173" s="100" t="s">
        <v>181</v>
      </c>
      <c r="AB173" s="96" t="s">
        <v>182</v>
      </c>
      <c r="AC173" s="100" t="s">
        <v>476</v>
      </c>
      <c r="AD173" s="100" t="s">
        <v>118</v>
      </c>
      <c r="AE173" s="96"/>
      <c r="AF173" s="129" t="s">
        <v>119</v>
      </c>
      <c r="AG173" s="96"/>
      <c r="AH173" s="96"/>
      <c r="AI173" s="96"/>
      <c r="AJ173" s="149">
        <v>4.8</v>
      </c>
      <c r="AK173" s="99">
        <v>0</v>
      </c>
      <c r="AL173" s="99">
        <v>0</v>
      </c>
      <c r="AM173" s="149"/>
      <c r="AN173" s="149"/>
      <c r="AO173" s="98">
        <v>0</v>
      </c>
      <c r="AP173" s="98">
        <f t="shared" si="75"/>
        <v>0</v>
      </c>
      <c r="AQ173" s="98"/>
      <c r="AR173" s="159" t="s">
        <v>231</v>
      </c>
      <c r="AS173" s="117">
        <f t="shared" si="105"/>
        <v>0</v>
      </c>
      <c r="AT173" s="117"/>
      <c r="AU173" s="117"/>
      <c r="AV173" s="117"/>
      <c r="AW173" s="99"/>
      <c r="AX173" s="99"/>
      <c r="AY173" s="99"/>
      <c r="AZ173" s="99"/>
      <c r="BA173" s="99"/>
      <c r="BB173" s="99"/>
      <c r="BC173" s="99"/>
      <c r="BD173" s="176"/>
      <c r="BE173" s="197">
        <f t="shared" si="103"/>
        <v>0</v>
      </c>
      <c r="BF173" s="203"/>
      <c r="BG173" s="194">
        <f t="shared" si="93"/>
        <v>0</v>
      </c>
      <c r="BH173" s="99"/>
      <c r="BI173" s="159" t="s">
        <v>231</v>
      </c>
      <c r="BJ173" s="117">
        <f t="shared" si="106"/>
        <v>0</v>
      </c>
      <c r="BK173" s="209"/>
      <c r="BL173" s="206"/>
      <c r="BM173" s="206"/>
      <c r="BN173" s="235"/>
      <c r="BO173" s="206"/>
      <c r="BP173" s="149">
        <f t="shared" si="102"/>
        <v>0</v>
      </c>
      <c r="BQ173" s="228" t="e">
        <f t="shared" si="107"/>
        <v>#DIV/0!</v>
      </c>
      <c r="BR173" s="232"/>
      <c r="BS173" s="122"/>
      <c r="BT173" s="118" t="s">
        <v>1208</v>
      </c>
      <c r="BU173" s="118"/>
      <c r="BV173" s="118"/>
      <c r="BW173" s="117">
        <f t="shared" si="108"/>
        <v>10</v>
      </c>
      <c r="BX173" s="117"/>
      <c r="BY173" s="117"/>
      <c r="BZ173" s="117"/>
      <c r="CA173" s="117"/>
      <c r="CB173" s="96" t="s">
        <v>231</v>
      </c>
      <c r="CC173" s="96"/>
      <c r="CD173" s="96"/>
      <c r="CE173" s="96" t="s">
        <v>231</v>
      </c>
      <c r="CF173" s="96"/>
      <c r="CG173" s="96"/>
      <c r="CH173" s="96" t="s">
        <v>231</v>
      </c>
      <c r="CI173" s="96"/>
      <c r="CJ173" s="96"/>
      <c r="CK173" s="96"/>
      <c r="CL173" s="96" t="s">
        <v>231</v>
      </c>
      <c r="CM173" s="96"/>
      <c r="CN173" s="96"/>
      <c r="CO173" s="96"/>
      <c r="CP173" s="96" t="s">
        <v>231</v>
      </c>
      <c r="CQ173" s="96"/>
      <c r="CR173" s="96"/>
      <c r="CS173" s="96" t="s">
        <v>231</v>
      </c>
      <c r="CT173" s="96"/>
      <c r="CU173" s="96"/>
      <c r="CV173" s="96" t="s">
        <v>231</v>
      </c>
      <c r="CW173" s="96" t="s">
        <v>231</v>
      </c>
      <c r="CX173" s="96"/>
      <c r="CY173" s="96" t="s">
        <v>231</v>
      </c>
      <c r="CZ173" s="96"/>
      <c r="DA173" s="96"/>
      <c r="DB173" s="96" t="s">
        <v>231</v>
      </c>
      <c r="DC173" s="96"/>
      <c r="DD173" s="96" t="s">
        <v>125</v>
      </c>
      <c r="DE173" s="96"/>
      <c r="DF173" s="96"/>
      <c r="DG173" s="96"/>
      <c r="DH173" s="101"/>
      <c r="DI173" s="101"/>
      <c r="DJ173" s="101"/>
      <c r="DK173" s="101"/>
      <c r="DL173" s="139"/>
      <c r="DM173" s="149"/>
      <c r="DN173" s="149"/>
      <c r="DO173" s="149"/>
      <c r="DP173" s="101"/>
      <c r="DQ173" s="101"/>
      <c r="DR173" s="100" t="s">
        <v>1209</v>
      </c>
      <c r="DS173" s="101"/>
    </row>
    <row r="174" s="21" customFormat="1" ht="80.1" customHeight="1" spans="1:123">
      <c r="A174" s="101">
        <f>+SUBTOTAL(3,G$6:$G174)</f>
        <v>154</v>
      </c>
      <c r="B174" s="94" t="e">
        <f t="shared" si="109"/>
        <v>#N/A</v>
      </c>
      <c r="C174" s="99" t="s">
        <v>1095</v>
      </c>
      <c r="D174" s="99" t="s">
        <v>1210</v>
      </c>
      <c r="E174" s="99">
        <v>15</v>
      </c>
      <c r="F174" s="96"/>
      <c r="G174" s="100" t="s">
        <v>316</v>
      </c>
      <c r="H174" s="100" t="s">
        <v>736</v>
      </c>
      <c r="I174" s="100"/>
      <c r="J174" s="118" t="s">
        <v>1211</v>
      </c>
      <c r="K174" s="111" t="s">
        <v>1212</v>
      </c>
      <c r="L174" s="101">
        <v>1</v>
      </c>
      <c r="M174" s="100" t="s">
        <v>244</v>
      </c>
      <c r="N174" s="101"/>
      <c r="O174" s="101"/>
      <c r="P174" s="100" t="s">
        <v>319</v>
      </c>
      <c r="Q174" s="96" t="s">
        <v>121</v>
      </c>
      <c r="R174" s="121"/>
      <c r="S174" s="101"/>
      <c r="T174" s="101"/>
      <c r="U174" s="100"/>
      <c r="V174" s="96"/>
      <c r="W174" s="96"/>
      <c r="X174" s="100"/>
      <c r="Y174" s="100"/>
      <c r="Z174" s="121"/>
      <c r="AA174" s="100"/>
      <c r="AB174" s="96"/>
      <c r="AC174" s="96"/>
      <c r="AD174" s="136"/>
      <c r="AE174" s="96"/>
      <c r="AF174" s="100"/>
      <c r="AG174" s="96"/>
      <c r="AH174" s="96"/>
      <c r="AI174" s="96"/>
      <c r="AJ174" s="149">
        <v>12</v>
      </c>
      <c r="AK174" s="149"/>
      <c r="AL174" s="149"/>
      <c r="AM174" s="149"/>
      <c r="AN174" s="149"/>
      <c r="AO174" s="98">
        <v>0</v>
      </c>
      <c r="AP174" s="98">
        <f t="shared" si="75"/>
        <v>0</v>
      </c>
      <c r="AQ174" s="98"/>
      <c r="AR174" s="159"/>
      <c r="AS174" s="117">
        <f t="shared" si="105"/>
        <v>0</v>
      </c>
      <c r="AT174" s="149"/>
      <c r="AU174" s="149"/>
      <c r="AV174" s="149"/>
      <c r="AW174" s="99"/>
      <c r="AX174" s="99"/>
      <c r="AY174" s="99"/>
      <c r="AZ174" s="99"/>
      <c r="BA174" s="99"/>
      <c r="BB174" s="99"/>
      <c r="BC174" s="99"/>
      <c r="BD174" s="176"/>
      <c r="BE174" s="197">
        <f t="shared" si="103"/>
        <v>0</v>
      </c>
      <c r="BF174" s="203"/>
      <c r="BG174" s="194">
        <f t="shared" si="93"/>
        <v>0</v>
      </c>
      <c r="BH174" s="99"/>
      <c r="BI174" s="159"/>
      <c r="BJ174" s="117">
        <f t="shared" si="106"/>
        <v>0</v>
      </c>
      <c r="BK174" s="209"/>
      <c r="BL174" s="200"/>
      <c r="BM174" s="200"/>
      <c r="BN174" s="121"/>
      <c r="BO174" s="235"/>
      <c r="BP174" s="149">
        <f t="shared" si="102"/>
        <v>0</v>
      </c>
      <c r="BQ174" s="228" t="e">
        <f t="shared" si="107"/>
        <v>#DIV/0!</v>
      </c>
      <c r="BR174" s="232"/>
      <c r="BS174" s="200"/>
      <c r="BT174" s="118" t="s">
        <v>1213</v>
      </c>
      <c r="BU174" s="130"/>
      <c r="BV174" s="118"/>
      <c r="BW174" s="117">
        <f t="shared" si="108"/>
        <v>10</v>
      </c>
      <c r="BX174" s="117"/>
      <c r="BY174" s="117"/>
      <c r="BZ174" s="117"/>
      <c r="CA174" s="117"/>
      <c r="CB174" s="208" t="s">
        <v>231</v>
      </c>
      <c r="CC174" s="208"/>
      <c r="CD174" s="208"/>
      <c r="CE174" s="208" t="s">
        <v>231</v>
      </c>
      <c r="CF174" s="208"/>
      <c r="CG174" s="208"/>
      <c r="CH174" s="208" t="s">
        <v>231</v>
      </c>
      <c r="CI174" s="208"/>
      <c r="CJ174" s="208"/>
      <c r="CK174" s="208"/>
      <c r="CL174" s="208" t="s">
        <v>231</v>
      </c>
      <c r="CM174" s="208"/>
      <c r="CN174" s="208"/>
      <c r="CO174" s="208"/>
      <c r="CP174" s="208" t="s">
        <v>231</v>
      </c>
      <c r="CQ174" s="208"/>
      <c r="CR174" s="208"/>
      <c r="CS174" s="208" t="s">
        <v>231</v>
      </c>
      <c r="CT174" s="208"/>
      <c r="CU174" s="208"/>
      <c r="CV174" s="208" t="s">
        <v>231</v>
      </c>
      <c r="CW174" s="208" t="s">
        <v>231</v>
      </c>
      <c r="CX174" s="208"/>
      <c r="CY174" s="208" t="s">
        <v>231</v>
      </c>
      <c r="CZ174" s="208"/>
      <c r="DA174" s="208"/>
      <c r="DB174" s="208" t="s">
        <v>231</v>
      </c>
      <c r="DC174" s="208"/>
      <c r="DD174" s="208" t="s">
        <v>125</v>
      </c>
      <c r="DE174" s="208"/>
      <c r="DF174" s="208"/>
      <c r="DG174" s="208"/>
      <c r="DH174" s="101"/>
      <c r="DI174" s="101"/>
      <c r="DJ174" s="101"/>
      <c r="DK174" s="101"/>
      <c r="DL174" s="101"/>
      <c r="DM174" s="149"/>
      <c r="DN174" s="149"/>
      <c r="DO174" s="149"/>
      <c r="DP174" s="101"/>
      <c r="DQ174" s="101"/>
      <c r="DR174" s="111" t="s">
        <v>1214</v>
      </c>
      <c r="DS174" s="122">
        <v>18853696277</v>
      </c>
    </row>
    <row r="175" s="21" customFormat="1" ht="80.1" customHeight="1" spans="1:123">
      <c r="A175" s="101">
        <f>+SUBTOTAL(3,G$6:$G175)</f>
        <v>155</v>
      </c>
      <c r="B175" s="94" t="e">
        <f t="shared" si="109"/>
        <v>#N/A</v>
      </c>
      <c r="C175" s="99"/>
      <c r="D175" s="99"/>
      <c r="E175" s="99"/>
      <c r="F175" s="96"/>
      <c r="G175" s="100" t="s">
        <v>316</v>
      </c>
      <c r="H175" s="100" t="s">
        <v>736</v>
      </c>
      <c r="I175" s="100"/>
      <c r="J175" s="118" t="s">
        <v>1215</v>
      </c>
      <c r="K175" s="111"/>
      <c r="L175" s="101">
        <v>1</v>
      </c>
      <c r="M175" s="100" t="s">
        <v>244</v>
      </c>
      <c r="N175" s="101"/>
      <c r="O175" s="101"/>
      <c r="P175" s="101"/>
      <c r="Q175" s="96" t="s">
        <v>121</v>
      </c>
      <c r="R175" s="121"/>
      <c r="S175" s="101"/>
      <c r="T175" s="101"/>
      <c r="U175" s="100"/>
      <c r="V175" s="96"/>
      <c r="W175" s="96"/>
      <c r="X175" s="100"/>
      <c r="Y175" s="100"/>
      <c r="Z175" s="121"/>
      <c r="AA175" s="100"/>
      <c r="AB175" s="96"/>
      <c r="AC175" s="96"/>
      <c r="AD175" s="136"/>
      <c r="AE175" s="96"/>
      <c r="AF175" s="100"/>
      <c r="AG175" s="96"/>
      <c r="AH175" s="96"/>
      <c r="AI175" s="96"/>
      <c r="AJ175" s="149"/>
      <c r="AK175" s="149"/>
      <c r="AL175" s="149"/>
      <c r="AM175" s="149"/>
      <c r="AN175" s="149"/>
      <c r="AO175" s="98">
        <v>0</v>
      </c>
      <c r="AP175" s="98">
        <f t="shared" si="75"/>
        <v>0</v>
      </c>
      <c r="AQ175" s="98"/>
      <c r="AR175" s="159"/>
      <c r="AS175" s="117">
        <f t="shared" si="105"/>
        <v>0</v>
      </c>
      <c r="AT175" s="149"/>
      <c r="AU175" s="149"/>
      <c r="AV175" s="149"/>
      <c r="AW175" s="99"/>
      <c r="AX175" s="99"/>
      <c r="AY175" s="99"/>
      <c r="AZ175" s="99"/>
      <c r="BA175" s="99"/>
      <c r="BB175" s="99"/>
      <c r="BC175" s="99"/>
      <c r="BD175" s="176"/>
      <c r="BE175" s="197">
        <f t="shared" si="103"/>
        <v>0</v>
      </c>
      <c r="BF175" s="203"/>
      <c r="BG175" s="194">
        <f t="shared" si="93"/>
        <v>0</v>
      </c>
      <c r="BH175" s="99"/>
      <c r="BI175" s="159"/>
      <c r="BJ175" s="117">
        <f t="shared" si="106"/>
        <v>0</v>
      </c>
      <c r="BK175" s="209"/>
      <c r="BL175" s="200"/>
      <c r="BM175" s="200"/>
      <c r="BN175" s="121"/>
      <c r="BO175" s="235"/>
      <c r="BP175" s="149">
        <f t="shared" si="102"/>
        <v>0</v>
      </c>
      <c r="BQ175" s="228" t="e">
        <f t="shared" si="107"/>
        <v>#DIV/0!</v>
      </c>
      <c r="BR175" s="232"/>
      <c r="BS175" s="200"/>
      <c r="BT175" s="118" t="s">
        <v>1216</v>
      </c>
      <c r="BU175" s="118"/>
      <c r="BV175" s="118"/>
      <c r="BW175" s="117">
        <f t="shared" si="108"/>
        <v>0</v>
      </c>
      <c r="BX175" s="117"/>
      <c r="BY175" s="117"/>
      <c r="BZ175" s="117"/>
      <c r="CA175" s="117"/>
      <c r="CB175" s="208"/>
      <c r="CC175" s="208"/>
      <c r="CD175" s="208"/>
      <c r="CE175" s="208"/>
      <c r="CF175" s="208"/>
      <c r="CG175" s="208"/>
      <c r="CH175" s="208"/>
      <c r="CI175" s="208"/>
      <c r="CJ175" s="208"/>
      <c r="CK175" s="208"/>
      <c r="CL175" s="208"/>
      <c r="CM175" s="208"/>
      <c r="CN175" s="208"/>
      <c r="CO175" s="208"/>
      <c r="CP175" s="208"/>
      <c r="CQ175" s="208"/>
      <c r="CR175" s="208"/>
      <c r="CS175" s="208"/>
      <c r="CT175" s="208"/>
      <c r="CU175" s="208"/>
      <c r="CV175" s="208"/>
      <c r="CW175" s="208"/>
      <c r="CX175" s="208"/>
      <c r="CY175" s="208"/>
      <c r="CZ175" s="208"/>
      <c r="DA175" s="208"/>
      <c r="DB175" s="208"/>
      <c r="DC175" s="208"/>
      <c r="DD175" s="208"/>
      <c r="DE175" s="208"/>
      <c r="DF175" s="208"/>
      <c r="DG175" s="208"/>
      <c r="DH175" s="101"/>
      <c r="DI175" s="101"/>
      <c r="DJ175" s="101"/>
      <c r="DK175" s="101"/>
      <c r="DL175" s="101"/>
      <c r="DM175" s="149"/>
      <c r="DN175" s="149"/>
      <c r="DO175" s="149"/>
      <c r="DP175" s="101"/>
      <c r="DQ175" s="101"/>
      <c r="DR175" s="111"/>
      <c r="DS175" s="122"/>
    </row>
    <row r="176" s="21" customFormat="1" ht="80.1" customHeight="1" spans="1:123">
      <c r="A176" s="101">
        <f>+SUBTOTAL(3,G$6:$G176)</f>
        <v>156</v>
      </c>
      <c r="B176" s="94" t="e">
        <f t="shared" si="109"/>
        <v>#N/A</v>
      </c>
      <c r="C176" s="99"/>
      <c r="D176" s="99"/>
      <c r="E176" s="99"/>
      <c r="F176" s="96"/>
      <c r="G176" s="100" t="s">
        <v>316</v>
      </c>
      <c r="H176" s="100" t="s">
        <v>736</v>
      </c>
      <c r="I176" s="100"/>
      <c r="J176" s="118" t="s">
        <v>1217</v>
      </c>
      <c r="K176" s="111"/>
      <c r="L176" s="101">
        <v>1</v>
      </c>
      <c r="M176" s="100" t="s">
        <v>244</v>
      </c>
      <c r="N176" s="101"/>
      <c r="O176" s="101"/>
      <c r="P176" s="101"/>
      <c r="Q176" s="96" t="s">
        <v>121</v>
      </c>
      <c r="R176" s="121"/>
      <c r="S176" s="101"/>
      <c r="T176" s="101"/>
      <c r="U176" s="100"/>
      <c r="V176" s="96"/>
      <c r="W176" s="96"/>
      <c r="X176" s="100"/>
      <c r="Y176" s="100"/>
      <c r="Z176" s="121"/>
      <c r="AA176" s="100"/>
      <c r="AB176" s="96"/>
      <c r="AC176" s="96"/>
      <c r="AD176" s="136"/>
      <c r="AE176" s="96"/>
      <c r="AF176" s="100"/>
      <c r="AG176" s="96"/>
      <c r="AH176" s="96"/>
      <c r="AI176" s="96"/>
      <c r="AJ176" s="149"/>
      <c r="AK176" s="149"/>
      <c r="AL176" s="149"/>
      <c r="AM176" s="149"/>
      <c r="AN176" s="149"/>
      <c r="AO176" s="98">
        <v>0</v>
      </c>
      <c r="AP176" s="98">
        <f t="shared" si="75"/>
        <v>0</v>
      </c>
      <c r="AQ176" s="98"/>
      <c r="AR176" s="159"/>
      <c r="AS176" s="117">
        <f t="shared" si="105"/>
        <v>0</v>
      </c>
      <c r="AT176" s="149"/>
      <c r="AU176" s="149"/>
      <c r="AV176" s="149"/>
      <c r="AW176" s="99"/>
      <c r="AX176" s="99"/>
      <c r="AY176" s="99"/>
      <c r="AZ176" s="99"/>
      <c r="BA176" s="99"/>
      <c r="BB176" s="99"/>
      <c r="BC176" s="99"/>
      <c r="BD176" s="176"/>
      <c r="BE176" s="197">
        <f t="shared" si="103"/>
        <v>0</v>
      </c>
      <c r="BF176" s="203"/>
      <c r="BG176" s="194">
        <f t="shared" si="93"/>
        <v>0</v>
      </c>
      <c r="BH176" s="99"/>
      <c r="BI176" s="159"/>
      <c r="BJ176" s="117">
        <f t="shared" si="106"/>
        <v>0</v>
      </c>
      <c r="BK176" s="209"/>
      <c r="BL176" s="200"/>
      <c r="BM176" s="200"/>
      <c r="BN176" s="121"/>
      <c r="BO176" s="235"/>
      <c r="BP176" s="149">
        <f t="shared" si="102"/>
        <v>0</v>
      </c>
      <c r="BQ176" s="228" t="e">
        <f t="shared" si="107"/>
        <v>#DIV/0!</v>
      </c>
      <c r="BR176" s="232"/>
      <c r="BS176" s="200"/>
      <c r="BT176" s="118" t="s">
        <v>1218</v>
      </c>
      <c r="BU176" s="322"/>
      <c r="BV176" s="118"/>
      <c r="BW176" s="117">
        <f t="shared" si="108"/>
        <v>0</v>
      </c>
      <c r="BX176" s="117"/>
      <c r="BY176" s="117"/>
      <c r="BZ176" s="117"/>
      <c r="CA176" s="117"/>
      <c r="CB176" s="208"/>
      <c r="CC176" s="208"/>
      <c r="CD176" s="208"/>
      <c r="CE176" s="208"/>
      <c r="CF176" s="208"/>
      <c r="CG176" s="208"/>
      <c r="CH176" s="208"/>
      <c r="CI176" s="208"/>
      <c r="CJ176" s="208"/>
      <c r="CK176" s="208"/>
      <c r="CL176" s="208"/>
      <c r="CM176" s="208"/>
      <c r="CN176" s="208"/>
      <c r="CO176" s="208"/>
      <c r="CP176" s="208"/>
      <c r="CQ176" s="208"/>
      <c r="CR176" s="208"/>
      <c r="CS176" s="208"/>
      <c r="CT176" s="208"/>
      <c r="CU176" s="208"/>
      <c r="CV176" s="208"/>
      <c r="CW176" s="208"/>
      <c r="CX176" s="208"/>
      <c r="CY176" s="208"/>
      <c r="CZ176" s="208"/>
      <c r="DA176" s="208"/>
      <c r="DB176" s="208"/>
      <c r="DC176" s="208"/>
      <c r="DD176" s="208"/>
      <c r="DE176" s="208"/>
      <c r="DF176" s="208"/>
      <c r="DG176" s="208"/>
      <c r="DH176" s="101"/>
      <c r="DI176" s="101"/>
      <c r="DJ176" s="101"/>
      <c r="DK176" s="101"/>
      <c r="DL176" s="101"/>
      <c r="DM176" s="149"/>
      <c r="DN176" s="149"/>
      <c r="DO176" s="149"/>
      <c r="DP176" s="101"/>
      <c r="DQ176" s="101"/>
      <c r="DR176" s="111"/>
      <c r="DS176" s="122"/>
    </row>
    <row r="177" s="21" customFormat="1" ht="80.1" customHeight="1" spans="1:123">
      <c r="A177" s="101">
        <f>+SUBTOTAL(3,G$6:$G177)</f>
        <v>157</v>
      </c>
      <c r="B177" s="94" t="e">
        <f t="shared" si="109"/>
        <v>#N/A</v>
      </c>
      <c r="C177" s="99"/>
      <c r="D177" s="99"/>
      <c r="E177" s="99"/>
      <c r="F177" s="96"/>
      <c r="G177" s="100" t="s">
        <v>316</v>
      </c>
      <c r="H177" s="159"/>
      <c r="I177" s="159"/>
      <c r="J177" s="118" t="s">
        <v>1219</v>
      </c>
      <c r="K177" s="111" t="s">
        <v>1220</v>
      </c>
      <c r="L177" s="101">
        <v>1</v>
      </c>
      <c r="M177" s="100" t="s">
        <v>244</v>
      </c>
      <c r="N177" s="101"/>
      <c r="O177" s="101"/>
      <c r="P177" s="101"/>
      <c r="Q177" s="99"/>
      <c r="R177" s="101"/>
      <c r="S177" s="122" t="s">
        <v>1221</v>
      </c>
      <c r="T177" s="122"/>
      <c r="U177" s="100" t="s">
        <v>1222</v>
      </c>
      <c r="V177" s="96" t="s">
        <v>166</v>
      </c>
      <c r="W177" s="96" t="s">
        <v>166</v>
      </c>
      <c r="X177" s="111" t="s">
        <v>1223</v>
      </c>
      <c r="Y177" s="100" t="s">
        <v>1223</v>
      </c>
      <c r="Z177" s="101"/>
      <c r="AA177" s="100" t="s">
        <v>181</v>
      </c>
      <c r="AB177" s="96" t="s">
        <v>643</v>
      </c>
      <c r="AC177" s="96" t="s">
        <v>291</v>
      </c>
      <c r="AD177" s="100" t="s">
        <v>118</v>
      </c>
      <c r="AE177" s="96"/>
      <c r="AF177" s="129" t="s">
        <v>134</v>
      </c>
      <c r="AG177" s="96"/>
      <c r="AH177" s="96"/>
      <c r="AI177" s="96"/>
      <c r="AJ177" s="149">
        <v>14.9998</v>
      </c>
      <c r="AK177" s="99">
        <v>0</v>
      </c>
      <c r="AL177" s="99">
        <v>0</v>
      </c>
      <c r="AM177" s="149"/>
      <c r="AN177" s="149"/>
      <c r="AO177" s="98">
        <v>0</v>
      </c>
      <c r="AP177" s="98">
        <f t="shared" ref="AP177:AP204" si="110">+AM177-BC177-BE177</f>
        <v>0</v>
      </c>
      <c r="AQ177" s="98"/>
      <c r="AR177" s="159" t="s">
        <v>231</v>
      </c>
      <c r="AS177" s="117">
        <f t="shared" si="105"/>
        <v>0</v>
      </c>
      <c r="AT177" s="149"/>
      <c r="AU177" s="149"/>
      <c r="AV177" s="149"/>
      <c r="AW177" s="99"/>
      <c r="AX177" s="99"/>
      <c r="AY177" s="99"/>
      <c r="AZ177" s="99"/>
      <c r="BA177" s="99"/>
      <c r="BB177" s="99"/>
      <c r="BC177" s="99"/>
      <c r="BD177" s="176"/>
      <c r="BE177" s="197">
        <f t="shared" si="103"/>
        <v>0</v>
      </c>
      <c r="BF177" s="203"/>
      <c r="BG177" s="194">
        <f t="shared" si="93"/>
        <v>0</v>
      </c>
      <c r="BH177" s="99"/>
      <c r="BI177" s="159" t="s">
        <v>231</v>
      </c>
      <c r="BJ177" s="117">
        <f t="shared" si="106"/>
        <v>0</v>
      </c>
      <c r="BK177" s="209">
        <v>45017</v>
      </c>
      <c r="BL177" s="200"/>
      <c r="BM177" s="200"/>
      <c r="BN177" s="99"/>
      <c r="BO177" s="99">
        <v>202412</v>
      </c>
      <c r="BP177" s="149">
        <f t="shared" si="102"/>
        <v>0</v>
      </c>
      <c r="BQ177" s="228" t="e">
        <f t="shared" si="107"/>
        <v>#DIV/0!</v>
      </c>
      <c r="BR177" s="232"/>
      <c r="BS177" s="242"/>
      <c r="BT177" s="234" t="s">
        <v>252</v>
      </c>
      <c r="BU177" s="323"/>
      <c r="BV177" s="118"/>
      <c r="BW177" s="117">
        <f t="shared" si="108"/>
        <v>3</v>
      </c>
      <c r="BX177" s="117"/>
      <c r="BY177" s="117"/>
      <c r="BZ177" s="117"/>
      <c r="CA177" s="117"/>
      <c r="CB177" s="208" t="s">
        <v>121</v>
      </c>
      <c r="CC177" s="209"/>
      <c r="CD177" s="209"/>
      <c r="CE177" s="96" t="s">
        <v>125</v>
      </c>
      <c r="CF177" s="99"/>
      <c r="CG177" s="99"/>
      <c r="CH177" s="208" t="s">
        <v>121</v>
      </c>
      <c r="CI177" s="209"/>
      <c r="CJ177" s="209"/>
      <c r="CK177" s="209"/>
      <c r="CL177" s="208" t="s">
        <v>121</v>
      </c>
      <c r="CM177" s="209"/>
      <c r="CN177" s="209"/>
      <c r="CO177" s="209"/>
      <c r="CP177" s="208" t="s">
        <v>231</v>
      </c>
      <c r="CQ177" s="209"/>
      <c r="CR177" s="209"/>
      <c r="CS177" s="208" t="s">
        <v>121</v>
      </c>
      <c r="CT177" s="209"/>
      <c r="CU177" s="209"/>
      <c r="CV177" s="208" t="s">
        <v>231</v>
      </c>
      <c r="CW177" s="208" t="s">
        <v>231</v>
      </c>
      <c r="CX177" s="209"/>
      <c r="CY177" s="208" t="s">
        <v>125</v>
      </c>
      <c r="CZ177" s="209"/>
      <c r="DA177" s="209"/>
      <c r="DB177" s="208" t="s">
        <v>125</v>
      </c>
      <c r="DC177" s="209"/>
      <c r="DD177" s="208" t="s">
        <v>121</v>
      </c>
      <c r="DE177" s="209"/>
      <c r="DF177" s="209"/>
      <c r="DG177" s="209"/>
      <c r="DH177" s="101"/>
      <c r="DI177" s="101"/>
      <c r="DJ177" s="101"/>
      <c r="DK177" s="101"/>
      <c r="DL177" s="101"/>
      <c r="DM177" s="149"/>
      <c r="DN177" s="149"/>
      <c r="DO177" s="149"/>
      <c r="DP177" s="101"/>
      <c r="DQ177" s="101"/>
      <c r="DR177" s="100" t="s">
        <v>1224</v>
      </c>
      <c r="DS177" s="101">
        <v>15047306669</v>
      </c>
    </row>
    <row r="178" s="21" customFormat="1" ht="80.1" customHeight="1" spans="1:123">
      <c r="A178" s="101">
        <f>+SUBTOTAL(3,G$6:$G178)</f>
        <v>158</v>
      </c>
      <c r="B178" s="94" t="e">
        <f t="shared" si="109"/>
        <v>#N/A</v>
      </c>
      <c r="C178" s="99"/>
      <c r="D178" s="99"/>
      <c r="E178" s="99"/>
      <c r="F178" s="96"/>
      <c r="G178" s="100" t="s">
        <v>316</v>
      </c>
      <c r="H178" s="159"/>
      <c r="I178" s="159"/>
      <c r="J178" s="118" t="s">
        <v>1225</v>
      </c>
      <c r="K178" s="111" t="s">
        <v>1226</v>
      </c>
      <c r="L178" s="101">
        <v>1</v>
      </c>
      <c r="M178" s="100" t="s">
        <v>244</v>
      </c>
      <c r="N178" s="101"/>
      <c r="O178" s="101"/>
      <c r="P178" s="101"/>
      <c r="Q178" s="99"/>
      <c r="R178" s="101"/>
      <c r="S178" s="101" t="s">
        <v>1227</v>
      </c>
      <c r="T178" s="101"/>
      <c r="U178" s="100" t="s">
        <v>641</v>
      </c>
      <c r="V178" s="96" t="s">
        <v>166</v>
      </c>
      <c r="W178" s="96" t="s">
        <v>1228</v>
      </c>
      <c r="X178" s="111" t="s">
        <v>1223</v>
      </c>
      <c r="Y178" s="100" t="s">
        <v>1223</v>
      </c>
      <c r="Z178" s="101"/>
      <c r="AA178" s="100" t="s">
        <v>181</v>
      </c>
      <c r="AB178" s="96" t="s">
        <v>643</v>
      </c>
      <c r="AC178" s="96" t="s">
        <v>291</v>
      </c>
      <c r="AD178" s="100" t="s">
        <v>118</v>
      </c>
      <c r="AE178" s="96"/>
      <c r="AF178" s="129" t="s">
        <v>134</v>
      </c>
      <c r="AG178" s="96"/>
      <c r="AH178" s="96"/>
      <c r="AI178" s="96"/>
      <c r="AJ178" s="149">
        <v>13.35</v>
      </c>
      <c r="AK178" s="99">
        <v>0</v>
      </c>
      <c r="AL178" s="99">
        <v>0</v>
      </c>
      <c r="AM178" s="149"/>
      <c r="AN178" s="149"/>
      <c r="AO178" s="98">
        <v>0</v>
      </c>
      <c r="AP178" s="98">
        <f t="shared" si="110"/>
        <v>0</v>
      </c>
      <c r="AQ178" s="98"/>
      <c r="AR178" s="159" t="s">
        <v>231</v>
      </c>
      <c r="AS178" s="117">
        <f t="shared" si="105"/>
        <v>0</v>
      </c>
      <c r="AT178" s="149"/>
      <c r="AU178" s="149"/>
      <c r="AV178" s="149"/>
      <c r="AW178" s="99"/>
      <c r="AX178" s="99"/>
      <c r="AY178" s="99"/>
      <c r="AZ178" s="99"/>
      <c r="BA178" s="99"/>
      <c r="BB178" s="99"/>
      <c r="BC178" s="99"/>
      <c r="BD178" s="176"/>
      <c r="BE178" s="197">
        <f t="shared" si="103"/>
        <v>0</v>
      </c>
      <c r="BF178" s="203"/>
      <c r="BG178" s="194">
        <f t="shared" si="93"/>
        <v>0</v>
      </c>
      <c r="BH178" s="99"/>
      <c r="BI178" s="159" t="s">
        <v>231</v>
      </c>
      <c r="BJ178" s="117">
        <f t="shared" si="106"/>
        <v>0</v>
      </c>
      <c r="BK178" s="209"/>
      <c r="BL178" s="200"/>
      <c r="BM178" s="200"/>
      <c r="BN178" s="209"/>
      <c r="BO178" s="235"/>
      <c r="BP178" s="149">
        <f t="shared" si="102"/>
        <v>0</v>
      </c>
      <c r="BQ178" s="228" t="e">
        <f t="shared" si="107"/>
        <v>#DIV/0!</v>
      </c>
      <c r="BR178" s="232"/>
      <c r="BS178" s="242"/>
      <c r="BT178" s="234" t="s">
        <v>1229</v>
      </c>
      <c r="BU178" s="118"/>
      <c r="BV178" s="118"/>
      <c r="BW178" s="117">
        <f t="shared" si="108"/>
        <v>1</v>
      </c>
      <c r="BX178" s="117"/>
      <c r="BY178" s="117"/>
      <c r="BZ178" s="117"/>
      <c r="CA178" s="117"/>
      <c r="CB178" s="208" t="s">
        <v>121</v>
      </c>
      <c r="CC178" s="209"/>
      <c r="CD178" s="209"/>
      <c r="CE178" s="96" t="s">
        <v>125</v>
      </c>
      <c r="CF178" s="99"/>
      <c r="CG178" s="99"/>
      <c r="CH178" s="208" t="s">
        <v>121</v>
      </c>
      <c r="CI178" s="209"/>
      <c r="CJ178" s="209"/>
      <c r="CK178" s="209"/>
      <c r="CL178" s="208" t="s">
        <v>121</v>
      </c>
      <c r="CM178" s="209"/>
      <c r="CN178" s="209"/>
      <c r="CO178" s="209"/>
      <c r="CP178" s="96" t="s">
        <v>231</v>
      </c>
      <c r="CQ178" s="99"/>
      <c r="CR178" s="99"/>
      <c r="CS178" s="208" t="s">
        <v>121</v>
      </c>
      <c r="CT178" s="209"/>
      <c r="CU178" s="209"/>
      <c r="CV178" s="208" t="s">
        <v>125</v>
      </c>
      <c r="CW178" s="208" t="s">
        <v>125</v>
      </c>
      <c r="CX178" s="209"/>
      <c r="CY178" s="208" t="s">
        <v>125</v>
      </c>
      <c r="CZ178" s="209"/>
      <c r="DA178" s="209"/>
      <c r="DB178" s="208" t="s">
        <v>125</v>
      </c>
      <c r="DC178" s="209"/>
      <c r="DD178" s="208" t="s">
        <v>121</v>
      </c>
      <c r="DE178" s="209"/>
      <c r="DF178" s="209"/>
      <c r="DG178" s="209"/>
      <c r="DH178" s="101"/>
      <c r="DI178" s="101"/>
      <c r="DJ178" s="101"/>
      <c r="DK178" s="101"/>
      <c r="DL178" s="101"/>
      <c r="DM178" s="149"/>
      <c r="DN178" s="149"/>
      <c r="DO178" s="149"/>
      <c r="DP178" s="101"/>
      <c r="DQ178" s="101"/>
      <c r="DR178" s="100" t="s">
        <v>1230</v>
      </c>
      <c r="DS178" s="117">
        <v>15134802911</v>
      </c>
    </row>
    <row r="179" s="21" customFormat="1" ht="80.1" customHeight="1" spans="1:123">
      <c r="A179" s="101"/>
      <c r="B179" s="94"/>
      <c r="C179" s="99"/>
      <c r="D179" s="99"/>
      <c r="E179" s="99"/>
      <c r="F179" s="96"/>
      <c r="G179" s="100"/>
      <c r="H179" s="94" t="s">
        <v>736</v>
      </c>
      <c r="I179" s="94"/>
      <c r="J179" s="118" t="s">
        <v>1231</v>
      </c>
      <c r="K179" s="111"/>
      <c r="L179" s="101">
        <v>1</v>
      </c>
      <c r="M179" s="100" t="s">
        <v>300</v>
      </c>
      <c r="N179" s="101"/>
      <c r="O179" s="101"/>
      <c r="P179" s="101"/>
      <c r="Q179" s="99"/>
      <c r="R179" s="101"/>
      <c r="S179" s="101"/>
      <c r="T179" s="101"/>
      <c r="U179" s="100"/>
      <c r="V179" s="96"/>
      <c r="W179" s="96"/>
      <c r="X179" s="111"/>
      <c r="Y179" s="100"/>
      <c r="Z179" s="101"/>
      <c r="AA179" s="100"/>
      <c r="AB179" s="96"/>
      <c r="AC179" s="96"/>
      <c r="AD179" s="100"/>
      <c r="AE179" s="96"/>
      <c r="AF179" s="129"/>
      <c r="AG179" s="96"/>
      <c r="AH179" s="96"/>
      <c r="AI179" s="96"/>
      <c r="AJ179" s="149">
        <v>0.08</v>
      </c>
      <c r="AK179" s="99"/>
      <c r="AL179" s="99"/>
      <c r="AM179" s="149"/>
      <c r="AN179" s="149"/>
      <c r="AO179" s="98"/>
      <c r="AP179" s="98"/>
      <c r="AQ179" s="98"/>
      <c r="AR179" s="125" t="s">
        <v>121</v>
      </c>
      <c r="AS179" s="117">
        <f t="shared" si="105"/>
        <v>1</v>
      </c>
      <c r="AT179" s="149"/>
      <c r="AU179" s="149">
        <v>202309</v>
      </c>
      <c r="AV179" s="149">
        <v>6.95912515150621e+17</v>
      </c>
      <c r="AW179" s="99"/>
      <c r="AX179" s="99"/>
      <c r="AY179" s="313"/>
      <c r="AZ179" s="99"/>
      <c r="BA179" s="99"/>
      <c r="BB179" s="99"/>
      <c r="BC179" s="99"/>
      <c r="BD179" s="176"/>
      <c r="BE179" s="197">
        <f t="shared" si="103"/>
        <v>0</v>
      </c>
      <c r="BF179" s="203"/>
      <c r="BG179" s="194">
        <f t="shared" si="93"/>
        <v>0</v>
      </c>
      <c r="BH179" s="99"/>
      <c r="BI179" s="159"/>
      <c r="BJ179" s="117"/>
      <c r="BK179" s="209"/>
      <c r="BL179" s="200"/>
      <c r="BM179" s="200"/>
      <c r="BN179" s="209"/>
      <c r="BO179" s="235"/>
      <c r="BP179" s="149">
        <f t="shared" si="102"/>
        <v>0</v>
      </c>
      <c r="BQ179" s="228"/>
      <c r="BR179" s="232"/>
      <c r="BS179" s="242"/>
      <c r="BT179" s="234"/>
      <c r="BU179" s="118"/>
      <c r="BV179" s="118"/>
      <c r="BW179" s="117"/>
      <c r="BX179" s="117"/>
      <c r="BY179" s="117"/>
      <c r="BZ179" s="117"/>
      <c r="CA179" s="117"/>
      <c r="CB179" s="208"/>
      <c r="CC179" s="209"/>
      <c r="CD179" s="209"/>
      <c r="CE179" s="96"/>
      <c r="CF179" s="99"/>
      <c r="CG179" s="99"/>
      <c r="CH179" s="208"/>
      <c r="CI179" s="209"/>
      <c r="CJ179" s="209"/>
      <c r="CK179" s="209"/>
      <c r="CL179" s="208"/>
      <c r="CM179" s="209"/>
      <c r="CN179" s="209"/>
      <c r="CO179" s="209"/>
      <c r="CP179" s="96"/>
      <c r="CQ179" s="99"/>
      <c r="CR179" s="99"/>
      <c r="CS179" s="208"/>
      <c r="CT179" s="209"/>
      <c r="CU179" s="209"/>
      <c r="CV179" s="208"/>
      <c r="CW179" s="208"/>
      <c r="CX179" s="209"/>
      <c r="CY179" s="208"/>
      <c r="CZ179" s="209"/>
      <c r="DA179" s="209"/>
      <c r="DB179" s="208"/>
      <c r="DC179" s="209"/>
      <c r="DD179" s="208"/>
      <c r="DE179" s="209"/>
      <c r="DF179" s="209"/>
      <c r="DG179" s="209"/>
      <c r="DH179" s="101"/>
      <c r="DI179" s="101"/>
      <c r="DJ179" s="101"/>
      <c r="DK179" s="101"/>
      <c r="DL179" s="101"/>
      <c r="DM179" s="149"/>
      <c r="DN179" s="149"/>
      <c r="DO179" s="149"/>
      <c r="DP179" s="101"/>
      <c r="DQ179" s="101"/>
      <c r="DR179" s="100"/>
      <c r="DS179" s="117"/>
    </row>
    <row r="180" s="22" customFormat="1" ht="108" customHeight="1" spans="1:123">
      <c r="A180" s="90">
        <f>+SUBTOTAL(3,G$6:$G180)</f>
        <v>159</v>
      </c>
      <c r="B180" s="94" t="e">
        <f t="shared" ref="B180:B183" si="111">_xlfn.IFS(AND(BI180="否",BX180="办结"),"手续已办结未开工",AND(BI180="是",BX180="未办结"),"手续未办结已开工",AND(BI180="否",BX180="未办结"),"手续未办结未开工",AND(BI180="是",BX180="办结"),"手续已办结已开工")</f>
        <v>#N/A</v>
      </c>
      <c r="C180" s="99"/>
      <c r="D180" s="99"/>
      <c r="E180" s="99"/>
      <c r="F180" s="96"/>
      <c r="G180" s="100" t="s">
        <v>316</v>
      </c>
      <c r="H180" s="94" t="s">
        <v>736</v>
      </c>
      <c r="I180" s="94"/>
      <c r="J180" s="112" t="s">
        <v>1232</v>
      </c>
      <c r="K180" s="111"/>
      <c r="L180" s="101">
        <v>1</v>
      </c>
      <c r="M180" s="94" t="s">
        <v>300</v>
      </c>
      <c r="N180" s="101"/>
      <c r="O180" s="101"/>
      <c r="P180" s="101"/>
      <c r="Q180" s="96"/>
      <c r="R180" s="121"/>
      <c r="S180" s="101"/>
      <c r="T180" s="101"/>
      <c r="U180" s="96" t="s">
        <v>1233</v>
      </c>
      <c r="V180" s="96"/>
      <c r="W180" s="96"/>
      <c r="X180" s="100"/>
      <c r="Y180" s="100"/>
      <c r="Z180" s="121"/>
      <c r="AA180" s="100"/>
      <c r="AB180" s="96" t="s">
        <v>182</v>
      </c>
      <c r="AC180" s="96"/>
      <c r="AD180" s="136" t="s">
        <v>118</v>
      </c>
      <c r="AE180" s="96"/>
      <c r="AF180" s="100"/>
      <c r="AG180" s="96"/>
      <c r="AH180" s="96"/>
      <c r="AI180" s="96"/>
      <c r="AJ180" s="98">
        <v>2.6</v>
      </c>
      <c r="AK180" s="99">
        <v>1.315</v>
      </c>
      <c r="AL180" s="149"/>
      <c r="AM180" s="148"/>
      <c r="AN180" s="148"/>
      <c r="AO180" s="98">
        <v>0.05</v>
      </c>
      <c r="AP180" s="98">
        <f t="shared" si="110"/>
        <v>-0.3517</v>
      </c>
      <c r="AQ180" s="98"/>
      <c r="AR180" s="125" t="s">
        <v>121</v>
      </c>
      <c r="AS180" s="117">
        <f t="shared" si="105"/>
        <v>1</v>
      </c>
      <c r="AT180" s="149"/>
      <c r="AU180" s="149"/>
      <c r="AV180" s="99" t="s">
        <v>1234</v>
      </c>
      <c r="AW180" s="99">
        <v>0.1103</v>
      </c>
      <c r="AX180" s="99">
        <v>0.1603</v>
      </c>
      <c r="AY180" s="314">
        <v>0</v>
      </c>
      <c r="AZ180" s="99">
        <v>0.2031</v>
      </c>
      <c r="BA180" s="98">
        <v>0.2421</v>
      </c>
      <c r="BB180" s="98">
        <v>0.2421</v>
      </c>
      <c r="BC180" s="98">
        <v>0.3517</v>
      </c>
      <c r="BD180" s="172">
        <v>0.3517</v>
      </c>
      <c r="BE180" s="197">
        <f t="shared" si="103"/>
        <v>0</v>
      </c>
      <c r="BF180" s="203"/>
      <c r="BG180" s="194">
        <f t="shared" si="93"/>
        <v>0</v>
      </c>
      <c r="BH180" s="99"/>
      <c r="BI180" s="125"/>
      <c r="BJ180" s="117">
        <f t="shared" ref="BJ180:BJ183" si="112">+IF(OR(BI180="是",BI180="完工"),1,0)</f>
        <v>0</v>
      </c>
      <c r="BK180" s="209"/>
      <c r="BL180" s="121" t="s">
        <v>1235</v>
      </c>
      <c r="BM180" s="118" t="s">
        <v>212</v>
      </c>
      <c r="BN180" s="121"/>
      <c r="BO180" s="235"/>
      <c r="BP180" s="149">
        <f t="shared" si="102"/>
        <v>0.3517</v>
      </c>
      <c r="BQ180" s="228" t="e">
        <f t="shared" ref="BQ180:BQ183" si="113">BP180/AM180</f>
        <v>#DIV/0!</v>
      </c>
      <c r="BR180" s="232"/>
      <c r="BS180" s="200"/>
      <c r="BT180" s="112"/>
      <c r="BU180" s="234"/>
      <c r="BV180" s="118"/>
      <c r="BW180" s="117">
        <f t="shared" ref="BW180:BW183" si="114">+COUNTIF(CB180:DD180,"否")</f>
        <v>0</v>
      </c>
      <c r="BX180" s="117"/>
      <c r="BY180" s="117"/>
      <c r="BZ180" s="117"/>
      <c r="CA180" s="117"/>
      <c r="CB180" s="208"/>
      <c r="CC180" s="208"/>
      <c r="CD180" s="208"/>
      <c r="CE180" s="208"/>
      <c r="CF180" s="208"/>
      <c r="CG180" s="208"/>
      <c r="CH180" s="208"/>
      <c r="CI180" s="208"/>
      <c r="CJ180" s="208"/>
      <c r="CK180" s="208"/>
      <c r="CL180" s="208"/>
      <c r="CM180" s="208"/>
      <c r="CN180" s="208"/>
      <c r="CO180" s="208"/>
      <c r="CP180" s="208"/>
      <c r="CQ180" s="208"/>
      <c r="CR180" s="208"/>
      <c r="CS180" s="208"/>
      <c r="CT180" s="208"/>
      <c r="CU180" s="208"/>
      <c r="CV180" s="208"/>
      <c r="CW180" s="208"/>
      <c r="CX180" s="208"/>
      <c r="CY180" s="208"/>
      <c r="CZ180" s="208"/>
      <c r="DA180" s="208"/>
      <c r="DB180" s="208"/>
      <c r="DC180" s="208"/>
      <c r="DD180" s="208"/>
      <c r="DE180" s="208"/>
      <c r="DF180" s="208"/>
      <c r="DG180" s="208"/>
      <c r="DH180" s="101"/>
      <c r="DI180" s="101"/>
      <c r="DJ180" s="101"/>
      <c r="DK180" s="101"/>
      <c r="DL180" s="101"/>
      <c r="DM180" s="149"/>
      <c r="DN180" s="149"/>
      <c r="DO180" s="149"/>
      <c r="DP180" s="101"/>
      <c r="DQ180" s="101"/>
      <c r="DR180" s="111"/>
      <c r="DS180" s="122"/>
    </row>
    <row r="181" s="22" customFormat="1" ht="80.1" customHeight="1" spans="1:123">
      <c r="A181" s="90">
        <f>+SUBTOTAL(3,G$6:$G181)</f>
        <v>160</v>
      </c>
      <c r="B181" s="94" t="e">
        <f t="shared" si="111"/>
        <v>#N/A</v>
      </c>
      <c r="C181" s="99"/>
      <c r="D181" s="99"/>
      <c r="E181" s="99"/>
      <c r="F181" s="96"/>
      <c r="G181" s="100" t="s">
        <v>316</v>
      </c>
      <c r="H181" s="94" t="s">
        <v>736</v>
      </c>
      <c r="I181" s="94"/>
      <c r="J181" s="112" t="s">
        <v>1236</v>
      </c>
      <c r="K181" s="111"/>
      <c r="L181" s="101">
        <v>1</v>
      </c>
      <c r="M181" s="94" t="s">
        <v>300</v>
      </c>
      <c r="N181" s="101"/>
      <c r="O181" s="101"/>
      <c r="P181" s="101"/>
      <c r="Q181" s="96"/>
      <c r="R181" s="121"/>
      <c r="S181" s="101"/>
      <c r="T181" s="101"/>
      <c r="U181" s="96" t="s">
        <v>823</v>
      </c>
      <c r="V181" s="96"/>
      <c r="W181" s="96"/>
      <c r="X181" s="100"/>
      <c r="Y181" s="100"/>
      <c r="Z181" s="121"/>
      <c r="AA181" s="100"/>
      <c r="AB181" s="96" t="s">
        <v>182</v>
      </c>
      <c r="AC181" s="96"/>
      <c r="AD181" s="136" t="s">
        <v>118</v>
      </c>
      <c r="AE181" s="96"/>
      <c r="AF181" s="100"/>
      <c r="AG181" s="96"/>
      <c r="AH181" s="96"/>
      <c r="AI181" s="96"/>
      <c r="AJ181" s="98">
        <v>28</v>
      </c>
      <c r="AK181" s="99">
        <v>26.6345</v>
      </c>
      <c r="AL181" s="149"/>
      <c r="AM181" s="148"/>
      <c r="AN181" s="148"/>
      <c r="AO181" s="98">
        <v>0</v>
      </c>
      <c r="AP181" s="98">
        <f t="shared" si="110"/>
        <v>-0.5491</v>
      </c>
      <c r="AQ181" s="98"/>
      <c r="AR181" s="125" t="s">
        <v>121</v>
      </c>
      <c r="AS181" s="117">
        <f t="shared" si="105"/>
        <v>1</v>
      </c>
      <c r="AT181" s="149"/>
      <c r="AU181" s="149"/>
      <c r="AV181" s="99" t="s">
        <v>1237</v>
      </c>
      <c r="AW181" s="99">
        <v>0.4444</v>
      </c>
      <c r="AX181" s="99">
        <v>0.336</v>
      </c>
      <c r="AY181" s="99">
        <v>0.475</v>
      </c>
      <c r="AZ181" s="99">
        <v>0.5491</v>
      </c>
      <c r="BA181" s="286">
        <v>0.5491</v>
      </c>
      <c r="BB181" s="98">
        <v>0.5491</v>
      </c>
      <c r="BC181" s="98">
        <v>0.5491</v>
      </c>
      <c r="BD181" s="172">
        <v>0.5491</v>
      </c>
      <c r="BE181" s="197">
        <f t="shared" si="103"/>
        <v>0</v>
      </c>
      <c r="BF181" s="203"/>
      <c r="BG181" s="194">
        <f t="shared" si="93"/>
        <v>0</v>
      </c>
      <c r="BH181" s="99"/>
      <c r="BI181" s="125"/>
      <c r="BJ181" s="117">
        <f t="shared" si="112"/>
        <v>0</v>
      </c>
      <c r="BK181" s="209"/>
      <c r="BL181" s="200"/>
      <c r="BM181" s="200"/>
      <c r="BN181" s="121"/>
      <c r="BO181" s="235"/>
      <c r="BP181" s="149">
        <f t="shared" si="102"/>
        <v>0.5491</v>
      </c>
      <c r="BQ181" s="228" t="e">
        <f t="shared" si="113"/>
        <v>#DIV/0!</v>
      </c>
      <c r="BR181" s="232"/>
      <c r="BS181" s="200"/>
      <c r="BT181" s="112"/>
      <c r="BU181" s="118"/>
      <c r="BV181" s="118"/>
      <c r="BW181" s="117">
        <f t="shared" si="114"/>
        <v>0</v>
      </c>
      <c r="BX181" s="117"/>
      <c r="BY181" s="117"/>
      <c r="BZ181" s="117"/>
      <c r="CA181" s="117"/>
      <c r="CB181" s="208"/>
      <c r="CC181" s="208"/>
      <c r="CD181" s="208"/>
      <c r="CE181" s="208"/>
      <c r="CF181" s="208"/>
      <c r="CG181" s="208"/>
      <c r="CH181" s="208"/>
      <c r="CI181" s="208"/>
      <c r="CJ181" s="208"/>
      <c r="CK181" s="208"/>
      <c r="CL181" s="208"/>
      <c r="CM181" s="208"/>
      <c r="CN181" s="208"/>
      <c r="CO181" s="208"/>
      <c r="CP181" s="208"/>
      <c r="CQ181" s="208"/>
      <c r="CR181" s="208"/>
      <c r="CS181" s="208"/>
      <c r="CT181" s="208"/>
      <c r="CU181" s="208"/>
      <c r="CV181" s="208"/>
      <c r="CW181" s="208"/>
      <c r="CX181" s="208"/>
      <c r="CY181" s="208"/>
      <c r="CZ181" s="208"/>
      <c r="DA181" s="208"/>
      <c r="DB181" s="208"/>
      <c r="DC181" s="208"/>
      <c r="DD181" s="208"/>
      <c r="DE181" s="208"/>
      <c r="DF181" s="208"/>
      <c r="DG181" s="208"/>
      <c r="DH181" s="101"/>
      <c r="DI181" s="101"/>
      <c r="DJ181" s="101"/>
      <c r="DK181" s="101"/>
      <c r="DL181" s="101"/>
      <c r="DM181" s="149"/>
      <c r="DN181" s="149"/>
      <c r="DO181" s="149"/>
      <c r="DP181" s="101"/>
      <c r="DQ181" s="101"/>
      <c r="DR181" s="111"/>
      <c r="DS181" s="122"/>
    </row>
    <row r="182" s="22" customFormat="1" ht="80.1" customHeight="1" spans="1:123">
      <c r="A182" s="90">
        <f>+SUBTOTAL(3,G$6:$G182)</f>
        <v>161</v>
      </c>
      <c r="B182" s="94" t="s">
        <v>127</v>
      </c>
      <c r="C182" s="99"/>
      <c r="D182" s="99"/>
      <c r="E182" s="99"/>
      <c r="F182" s="96"/>
      <c r="G182" s="100" t="s">
        <v>316</v>
      </c>
      <c r="H182" s="94" t="s">
        <v>736</v>
      </c>
      <c r="I182" s="94"/>
      <c r="J182" s="112" t="s">
        <v>1238</v>
      </c>
      <c r="K182" s="111"/>
      <c r="L182" s="101">
        <v>1</v>
      </c>
      <c r="M182" s="94" t="s">
        <v>300</v>
      </c>
      <c r="N182" s="101"/>
      <c r="O182" s="101"/>
      <c r="P182" s="101"/>
      <c r="Q182" s="96"/>
      <c r="R182" s="121"/>
      <c r="S182" s="101"/>
      <c r="T182" s="101"/>
      <c r="U182" s="96" t="s">
        <v>1239</v>
      </c>
      <c r="V182" s="96"/>
      <c r="W182" s="96"/>
      <c r="X182" s="100"/>
      <c r="Y182" s="100"/>
      <c r="Z182" s="121"/>
      <c r="AA182" s="100" t="s">
        <v>181</v>
      </c>
      <c r="AB182" s="96" t="s">
        <v>182</v>
      </c>
      <c r="AC182" s="96"/>
      <c r="AD182" s="136" t="s">
        <v>118</v>
      </c>
      <c r="AE182" s="96"/>
      <c r="AF182" s="100"/>
      <c r="AG182" s="96"/>
      <c r="AH182" s="96"/>
      <c r="AI182" s="96"/>
      <c r="AJ182" s="98">
        <v>10.395</v>
      </c>
      <c r="AK182" s="99">
        <v>7.5202</v>
      </c>
      <c r="AL182" s="149"/>
      <c r="AM182" s="148"/>
      <c r="AN182" s="148"/>
      <c r="AO182" s="98">
        <v>0</v>
      </c>
      <c r="AP182" s="98">
        <f t="shared" si="110"/>
        <v>-0.3828</v>
      </c>
      <c r="AQ182" s="98"/>
      <c r="AR182" s="125" t="s">
        <v>121</v>
      </c>
      <c r="AS182" s="117">
        <f t="shared" si="105"/>
        <v>1</v>
      </c>
      <c r="AT182" s="149"/>
      <c r="AU182" s="149"/>
      <c r="AV182" s="418" t="s">
        <v>1240</v>
      </c>
      <c r="AW182" s="99">
        <v>0.3175</v>
      </c>
      <c r="AX182" s="99">
        <v>0.3261</v>
      </c>
      <c r="AY182" s="99">
        <v>0.3458</v>
      </c>
      <c r="AZ182" s="99">
        <v>0.3557</v>
      </c>
      <c r="BA182" s="98">
        <v>0.3605</v>
      </c>
      <c r="BB182" s="98">
        <v>0.3679</v>
      </c>
      <c r="BC182" s="98">
        <v>0.3728</v>
      </c>
      <c r="BD182" s="172">
        <v>0.4291</v>
      </c>
      <c r="BE182" s="197">
        <v>0.01</v>
      </c>
      <c r="BF182" s="203">
        <v>0.01</v>
      </c>
      <c r="BG182" s="194">
        <f t="shared" si="93"/>
        <v>0</v>
      </c>
      <c r="BH182" s="99"/>
      <c r="BI182" s="125" t="s">
        <v>137</v>
      </c>
      <c r="BJ182" s="117">
        <f t="shared" si="112"/>
        <v>1</v>
      </c>
      <c r="BK182" s="209"/>
      <c r="BL182" s="200"/>
      <c r="BM182" s="200"/>
      <c r="BN182" s="121"/>
      <c r="BO182" s="235"/>
      <c r="BP182" s="149">
        <f t="shared" si="102"/>
        <v>0.3828</v>
      </c>
      <c r="BQ182" s="228" t="e">
        <f t="shared" si="113"/>
        <v>#DIV/0!</v>
      </c>
      <c r="BR182" s="232"/>
      <c r="BS182" s="200"/>
      <c r="BT182" s="112"/>
      <c r="BU182" s="118"/>
      <c r="BV182" s="118"/>
      <c r="BW182" s="117">
        <f t="shared" si="114"/>
        <v>0</v>
      </c>
      <c r="BX182" s="117"/>
      <c r="BY182" s="117"/>
      <c r="BZ182" s="117"/>
      <c r="CA182" s="117"/>
      <c r="CB182" s="208"/>
      <c r="CC182" s="208"/>
      <c r="CD182" s="208"/>
      <c r="CE182" s="208"/>
      <c r="CF182" s="208"/>
      <c r="CG182" s="208"/>
      <c r="CH182" s="208"/>
      <c r="CI182" s="208"/>
      <c r="CJ182" s="208"/>
      <c r="CK182" s="208"/>
      <c r="CL182" s="208"/>
      <c r="CM182" s="208"/>
      <c r="CN182" s="208"/>
      <c r="CO182" s="208"/>
      <c r="CP182" s="208"/>
      <c r="CQ182" s="208"/>
      <c r="CR182" s="208"/>
      <c r="CS182" s="208"/>
      <c r="CT182" s="208"/>
      <c r="CU182" s="208"/>
      <c r="CV182" s="208"/>
      <c r="CW182" s="208"/>
      <c r="CX182" s="208"/>
      <c r="CY182" s="208"/>
      <c r="CZ182" s="208"/>
      <c r="DA182" s="208"/>
      <c r="DB182" s="208"/>
      <c r="DC182" s="208"/>
      <c r="DD182" s="208"/>
      <c r="DE182" s="208"/>
      <c r="DF182" s="208"/>
      <c r="DG182" s="208"/>
      <c r="DH182" s="101"/>
      <c r="DI182" s="101"/>
      <c r="DJ182" s="101"/>
      <c r="DK182" s="101"/>
      <c r="DL182" s="101"/>
      <c r="DM182" s="149"/>
      <c r="DN182" s="149"/>
      <c r="DO182" s="149"/>
      <c r="DP182" s="101"/>
      <c r="DQ182" s="101"/>
      <c r="DR182" s="111"/>
      <c r="DS182" s="122"/>
    </row>
    <row r="183" s="22" customFormat="1" ht="80.1" customHeight="1" spans="1:123">
      <c r="A183" s="90">
        <f>+SUBTOTAL(3,G$6:$G183)</f>
        <v>162</v>
      </c>
      <c r="B183" s="94" t="e">
        <f t="shared" si="111"/>
        <v>#N/A</v>
      </c>
      <c r="C183" s="99"/>
      <c r="D183" s="99"/>
      <c r="E183" s="99"/>
      <c r="F183" s="96"/>
      <c r="G183" s="100" t="s">
        <v>316</v>
      </c>
      <c r="H183" s="94" t="s">
        <v>736</v>
      </c>
      <c r="I183" s="94"/>
      <c r="J183" s="112" t="s">
        <v>1241</v>
      </c>
      <c r="K183" s="111"/>
      <c r="L183" s="101">
        <v>1</v>
      </c>
      <c r="M183" s="94" t="s">
        <v>300</v>
      </c>
      <c r="N183" s="101"/>
      <c r="O183" s="101"/>
      <c r="P183" s="101"/>
      <c r="Q183" s="96"/>
      <c r="R183" s="121"/>
      <c r="S183" s="101"/>
      <c r="T183" s="101"/>
      <c r="U183" s="96" t="s">
        <v>740</v>
      </c>
      <c r="V183" s="96"/>
      <c r="W183" s="96"/>
      <c r="X183" s="100"/>
      <c r="Y183" s="100"/>
      <c r="Z183" s="121"/>
      <c r="AA183" s="100"/>
      <c r="AB183" s="96"/>
      <c r="AC183" s="96"/>
      <c r="AD183" s="136"/>
      <c r="AE183" s="96"/>
      <c r="AF183" s="100"/>
      <c r="AG183" s="96"/>
      <c r="AH183" s="96"/>
      <c r="AI183" s="96"/>
      <c r="AJ183" s="98">
        <v>0.0659</v>
      </c>
      <c r="AK183" s="99">
        <v>0</v>
      </c>
      <c r="AL183" s="149"/>
      <c r="AM183" s="148"/>
      <c r="AN183" s="148"/>
      <c r="AO183" s="98">
        <v>0</v>
      </c>
      <c r="AP183" s="98">
        <f t="shared" si="110"/>
        <v>0</v>
      </c>
      <c r="AQ183" s="98"/>
      <c r="AR183" s="125" t="s">
        <v>121</v>
      </c>
      <c r="AS183" s="117">
        <f t="shared" si="105"/>
        <v>1</v>
      </c>
      <c r="AT183" s="149"/>
      <c r="AU183" s="149"/>
      <c r="AV183" s="99"/>
      <c r="AW183" s="99"/>
      <c r="AX183" s="99"/>
      <c r="AY183" s="99"/>
      <c r="AZ183" s="99">
        <v>0.01</v>
      </c>
      <c r="BA183" s="98"/>
      <c r="BB183" s="98"/>
      <c r="BC183" s="98"/>
      <c r="BD183" s="172"/>
      <c r="BE183" s="197">
        <f t="shared" ref="BE183:BE187" si="115">BH183-(BD183-BC183)</f>
        <v>0</v>
      </c>
      <c r="BF183" s="203"/>
      <c r="BG183" s="194">
        <f t="shared" si="93"/>
        <v>0</v>
      </c>
      <c r="BH183" s="99"/>
      <c r="BI183" s="125"/>
      <c r="BJ183" s="117">
        <f t="shared" si="112"/>
        <v>0</v>
      </c>
      <c r="BK183" s="209"/>
      <c r="BL183" s="200"/>
      <c r="BM183" s="200"/>
      <c r="BN183" s="121"/>
      <c r="BO183" s="235"/>
      <c r="BP183" s="149">
        <f t="shared" si="102"/>
        <v>0</v>
      </c>
      <c r="BQ183" s="228" t="e">
        <f t="shared" si="113"/>
        <v>#DIV/0!</v>
      </c>
      <c r="BR183" s="232"/>
      <c r="BS183" s="200"/>
      <c r="BT183" s="112"/>
      <c r="BU183" s="118"/>
      <c r="BV183" s="118"/>
      <c r="BW183" s="117">
        <f t="shared" si="114"/>
        <v>0</v>
      </c>
      <c r="BX183" s="117"/>
      <c r="BY183" s="117"/>
      <c r="BZ183" s="117"/>
      <c r="CA183" s="117"/>
      <c r="CB183" s="208"/>
      <c r="CC183" s="208"/>
      <c r="CD183" s="208"/>
      <c r="CE183" s="208"/>
      <c r="CF183" s="208"/>
      <c r="CG183" s="208"/>
      <c r="CH183" s="208"/>
      <c r="CI183" s="208"/>
      <c r="CJ183" s="208"/>
      <c r="CK183" s="208"/>
      <c r="CL183" s="208"/>
      <c r="CM183" s="208"/>
      <c r="CN183" s="208"/>
      <c r="CO183" s="208"/>
      <c r="CP183" s="208"/>
      <c r="CQ183" s="208"/>
      <c r="CR183" s="208"/>
      <c r="CS183" s="208"/>
      <c r="CT183" s="208"/>
      <c r="CU183" s="208"/>
      <c r="CV183" s="208"/>
      <c r="CW183" s="208"/>
      <c r="CX183" s="208"/>
      <c r="CY183" s="208"/>
      <c r="CZ183" s="208"/>
      <c r="DA183" s="208"/>
      <c r="DB183" s="208"/>
      <c r="DC183" s="208"/>
      <c r="DD183" s="208"/>
      <c r="DE183" s="208"/>
      <c r="DF183" s="208"/>
      <c r="DG183" s="208"/>
      <c r="DH183" s="101"/>
      <c r="DI183" s="101"/>
      <c r="DJ183" s="101"/>
      <c r="DK183" s="101"/>
      <c r="DL183" s="101"/>
      <c r="DM183" s="149"/>
      <c r="DN183" s="149"/>
      <c r="DO183" s="149"/>
      <c r="DP183" s="101"/>
      <c r="DQ183" s="101"/>
      <c r="DR183" s="111"/>
      <c r="DS183" s="122"/>
    </row>
    <row r="184" s="22" customFormat="1" ht="80.1" customHeight="1" spans="1:123">
      <c r="A184" s="90">
        <f>+SUBTOTAL(3,G$6:$G184)</f>
        <v>163</v>
      </c>
      <c r="B184" s="94"/>
      <c r="C184" s="99"/>
      <c r="D184" s="99"/>
      <c r="E184" s="99"/>
      <c r="F184" s="96"/>
      <c r="G184" s="100" t="s">
        <v>316</v>
      </c>
      <c r="H184" s="94"/>
      <c r="I184" s="94"/>
      <c r="J184" s="112" t="s">
        <v>1242</v>
      </c>
      <c r="K184" s="111"/>
      <c r="L184" s="101">
        <v>1</v>
      </c>
      <c r="M184" s="94" t="s">
        <v>300</v>
      </c>
      <c r="N184" s="101"/>
      <c r="O184" s="101"/>
      <c r="P184" s="101"/>
      <c r="Q184" s="96"/>
      <c r="R184" s="121"/>
      <c r="S184" s="101"/>
      <c r="T184" s="101"/>
      <c r="U184" s="96"/>
      <c r="V184" s="96"/>
      <c r="W184" s="96"/>
      <c r="X184" s="100"/>
      <c r="Y184" s="100"/>
      <c r="Z184" s="121"/>
      <c r="AA184" s="100"/>
      <c r="AB184" s="96"/>
      <c r="AC184" s="96"/>
      <c r="AD184" s="136" t="s">
        <v>133</v>
      </c>
      <c r="AE184" s="96"/>
      <c r="AF184" s="100"/>
      <c r="AG184" s="96"/>
      <c r="AH184" s="96"/>
      <c r="AI184" s="96"/>
      <c r="AJ184" s="142">
        <v>0.399</v>
      </c>
      <c r="AK184" s="99"/>
      <c r="AL184" s="149"/>
      <c r="AM184" s="148"/>
      <c r="AN184" s="148"/>
      <c r="AO184" s="98">
        <v>0.13</v>
      </c>
      <c r="AP184" s="98">
        <f t="shared" si="110"/>
        <v>-0.1369</v>
      </c>
      <c r="AQ184" s="98"/>
      <c r="AR184" s="125" t="s">
        <v>121</v>
      </c>
      <c r="AS184" s="117">
        <f t="shared" si="105"/>
        <v>1</v>
      </c>
      <c r="AT184" s="149"/>
      <c r="AU184" s="149"/>
      <c r="AV184" s="310" t="s">
        <v>1243</v>
      </c>
      <c r="AW184" s="99"/>
      <c r="AX184" s="99"/>
      <c r="AY184" s="99"/>
      <c r="AZ184" s="99"/>
      <c r="BA184" s="98"/>
      <c r="BB184" s="98">
        <v>0.1369</v>
      </c>
      <c r="BC184" s="98">
        <v>0.1369</v>
      </c>
      <c r="BD184" s="172">
        <v>0.1369</v>
      </c>
      <c r="BE184" s="197">
        <f t="shared" si="115"/>
        <v>0</v>
      </c>
      <c r="BF184" s="203"/>
      <c r="BG184" s="194">
        <f t="shared" si="93"/>
        <v>0</v>
      </c>
      <c r="BH184" s="99"/>
      <c r="BI184" s="125"/>
      <c r="BJ184" s="117"/>
      <c r="BK184" s="209"/>
      <c r="BL184" s="200"/>
      <c r="BM184" s="200"/>
      <c r="BN184" s="121"/>
      <c r="BO184" s="235"/>
      <c r="BP184" s="149">
        <f t="shared" si="102"/>
        <v>0.1369</v>
      </c>
      <c r="BQ184" s="228"/>
      <c r="BR184" s="232"/>
      <c r="BS184" s="200"/>
      <c r="BT184" s="112"/>
      <c r="BU184" s="118"/>
      <c r="BV184" s="118"/>
      <c r="BW184" s="117"/>
      <c r="BX184" s="117"/>
      <c r="BY184" s="117"/>
      <c r="BZ184" s="117"/>
      <c r="CA184" s="117"/>
      <c r="CB184" s="208"/>
      <c r="CC184" s="208"/>
      <c r="CD184" s="208"/>
      <c r="CE184" s="208"/>
      <c r="CF184" s="208"/>
      <c r="CG184" s="208"/>
      <c r="CH184" s="208"/>
      <c r="CI184" s="208"/>
      <c r="CJ184" s="208"/>
      <c r="CK184" s="208"/>
      <c r="CL184" s="208"/>
      <c r="CM184" s="208"/>
      <c r="CN184" s="208"/>
      <c r="CO184" s="208"/>
      <c r="CP184" s="208"/>
      <c r="CQ184" s="208"/>
      <c r="CR184" s="208"/>
      <c r="CS184" s="208"/>
      <c r="CT184" s="208"/>
      <c r="CU184" s="208"/>
      <c r="CV184" s="208"/>
      <c r="CW184" s="208"/>
      <c r="CX184" s="208"/>
      <c r="CY184" s="208"/>
      <c r="CZ184" s="208"/>
      <c r="DA184" s="208"/>
      <c r="DB184" s="208"/>
      <c r="DC184" s="208"/>
      <c r="DD184" s="208"/>
      <c r="DE184" s="208"/>
      <c r="DF184" s="208"/>
      <c r="DG184" s="208"/>
      <c r="DH184" s="101"/>
      <c r="DI184" s="101"/>
      <c r="DJ184" s="101"/>
      <c r="DK184" s="101"/>
      <c r="DL184" s="101"/>
      <c r="DM184" s="149"/>
      <c r="DN184" s="149"/>
      <c r="DO184" s="149"/>
      <c r="DP184" s="101"/>
      <c r="DQ184" s="101"/>
      <c r="DR184" s="111"/>
      <c r="DS184" s="122"/>
    </row>
    <row r="185" s="22" customFormat="1" ht="80.1" customHeight="1" spans="1:123">
      <c r="A185" s="90">
        <f>+SUBTOTAL(3,G$6:$G185)</f>
        <v>164</v>
      </c>
      <c r="B185" s="94" t="e">
        <f t="shared" ref="B185:B187" si="116">_xlfn.IFS(AND(BI185="否",BX185="办结"),"手续已办结未开工",AND(BI185="是",BX185="未办结"),"手续未办结已开工",AND(BI185="否",BX185="未办结"),"手续未办结未开工",AND(BI185="是",BX185="办结"),"手续已办结已开工")</f>
        <v>#N/A</v>
      </c>
      <c r="C185" s="99"/>
      <c r="D185" s="99"/>
      <c r="E185" s="99"/>
      <c r="F185" s="96"/>
      <c r="G185" s="100" t="s">
        <v>316</v>
      </c>
      <c r="H185" s="94" t="s">
        <v>736</v>
      </c>
      <c r="I185" s="94"/>
      <c r="J185" s="112" t="s">
        <v>1244</v>
      </c>
      <c r="K185" s="111"/>
      <c r="L185" s="101">
        <v>1</v>
      </c>
      <c r="M185" s="94" t="s">
        <v>300</v>
      </c>
      <c r="N185" s="101"/>
      <c r="O185" s="101"/>
      <c r="P185" s="101"/>
      <c r="Q185" s="96"/>
      <c r="R185" s="121"/>
      <c r="S185" s="101"/>
      <c r="T185" s="101"/>
      <c r="U185" s="96"/>
      <c r="V185" s="96"/>
      <c r="W185" s="96"/>
      <c r="X185" s="100"/>
      <c r="Y185" s="100"/>
      <c r="Z185" s="121"/>
      <c r="AA185" s="100" t="s">
        <v>181</v>
      </c>
      <c r="AB185" s="96"/>
      <c r="AC185" s="96"/>
      <c r="AD185" s="136"/>
      <c r="AE185" s="96"/>
      <c r="AF185" s="100"/>
      <c r="AG185" s="96"/>
      <c r="AH185" s="96"/>
      <c r="AI185" s="96"/>
      <c r="AJ185" s="98">
        <v>0.39</v>
      </c>
      <c r="AK185" s="99"/>
      <c r="AL185" s="149"/>
      <c r="AM185" s="148"/>
      <c r="AN185" s="148"/>
      <c r="AO185" s="98">
        <v>0</v>
      </c>
      <c r="AP185" s="98">
        <f t="shared" si="110"/>
        <v>-0.19</v>
      </c>
      <c r="AQ185" s="98">
        <v>0.19</v>
      </c>
      <c r="AR185" s="125" t="s">
        <v>121</v>
      </c>
      <c r="AS185" s="117">
        <f t="shared" si="105"/>
        <v>1</v>
      </c>
      <c r="AT185" s="149"/>
      <c r="AU185" s="149"/>
      <c r="AV185" s="99"/>
      <c r="AW185" s="99"/>
      <c r="AX185" s="99"/>
      <c r="AY185" s="99"/>
      <c r="AZ185" s="99"/>
      <c r="BA185" s="98"/>
      <c r="BB185" s="98"/>
      <c r="BC185" s="98"/>
      <c r="BD185" s="172"/>
      <c r="BE185" s="197">
        <f t="shared" si="115"/>
        <v>0.19</v>
      </c>
      <c r="BF185" s="203">
        <v>0.1</v>
      </c>
      <c r="BG185" s="194">
        <f t="shared" si="93"/>
        <v>0.09</v>
      </c>
      <c r="BH185" s="99">
        <v>0.19</v>
      </c>
      <c r="BI185" s="125"/>
      <c r="BJ185" s="117">
        <f t="shared" ref="BJ185:BJ187" si="117">+IF(OR(BI185="是",BI185="完工"),1,0)</f>
        <v>0</v>
      </c>
      <c r="BK185" s="209"/>
      <c r="BL185" s="200"/>
      <c r="BM185" s="200"/>
      <c r="BN185" s="121"/>
      <c r="BO185" s="235"/>
      <c r="BP185" s="149">
        <f t="shared" si="102"/>
        <v>0.19</v>
      </c>
      <c r="BQ185" s="228" t="e">
        <f t="shared" ref="BQ185:BQ187" si="118">BP185/AM185</f>
        <v>#DIV/0!</v>
      </c>
      <c r="BR185" s="232"/>
      <c r="BS185" s="200"/>
      <c r="BT185" s="112"/>
      <c r="BU185" s="111"/>
      <c r="BV185" s="118"/>
      <c r="BW185" s="117">
        <f t="shared" ref="BW185:BW187" si="119">+COUNTIF(CB185:DD185,"否")</f>
        <v>0</v>
      </c>
      <c r="BX185" s="117"/>
      <c r="BY185" s="117"/>
      <c r="BZ185" s="117"/>
      <c r="CA185" s="117"/>
      <c r="CB185" s="208"/>
      <c r="CC185" s="208"/>
      <c r="CD185" s="208"/>
      <c r="CE185" s="208"/>
      <c r="CF185" s="208"/>
      <c r="CG185" s="208"/>
      <c r="CH185" s="208"/>
      <c r="CI185" s="208"/>
      <c r="CJ185" s="208"/>
      <c r="CK185" s="208"/>
      <c r="CL185" s="208"/>
      <c r="CM185" s="208"/>
      <c r="CN185" s="208"/>
      <c r="CO185" s="208"/>
      <c r="CP185" s="208"/>
      <c r="CQ185" s="208"/>
      <c r="CR185" s="208"/>
      <c r="CS185" s="208"/>
      <c r="CT185" s="208"/>
      <c r="CU185" s="208"/>
      <c r="CV185" s="208"/>
      <c r="CW185" s="208"/>
      <c r="CX185" s="208"/>
      <c r="CY185" s="208"/>
      <c r="CZ185" s="208"/>
      <c r="DA185" s="208"/>
      <c r="DB185" s="208"/>
      <c r="DC185" s="208"/>
      <c r="DD185" s="208"/>
      <c r="DE185" s="208"/>
      <c r="DF185" s="208"/>
      <c r="DG185" s="208"/>
      <c r="DH185" s="101"/>
      <c r="DI185" s="101"/>
      <c r="DJ185" s="101"/>
      <c r="DK185" s="101"/>
      <c r="DL185" s="101"/>
      <c r="DM185" s="149"/>
      <c r="DN185" s="149"/>
      <c r="DO185" s="149"/>
      <c r="DP185" s="101"/>
      <c r="DQ185" s="101"/>
      <c r="DR185" s="111"/>
      <c r="DS185" s="122"/>
    </row>
    <row r="186" s="22" customFormat="1" ht="80.1" customHeight="1" spans="1:123">
      <c r="A186" s="90">
        <f>+SUBTOTAL(3,G$6:$G186)</f>
        <v>165</v>
      </c>
      <c r="B186" s="94" t="e">
        <f t="shared" si="116"/>
        <v>#N/A</v>
      </c>
      <c r="C186" s="99"/>
      <c r="D186" s="99"/>
      <c r="E186" s="99"/>
      <c r="F186" s="96"/>
      <c r="G186" s="100" t="s">
        <v>316</v>
      </c>
      <c r="H186" s="94" t="s">
        <v>736</v>
      </c>
      <c r="I186" s="94"/>
      <c r="J186" s="112" t="s">
        <v>1245</v>
      </c>
      <c r="K186" s="111"/>
      <c r="L186" s="101">
        <v>1</v>
      </c>
      <c r="M186" s="94" t="s">
        <v>300</v>
      </c>
      <c r="N186" s="101"/>
      <c r="O186" s="101"/>
      <c r="P186" s="101"/>
      <c r="Q186" s="96"/>
      <c r="R186" s="121"/>
      <c r="S186" s="101"/>
      <c r="T186" s="101"/>
      <c r="U186" s="96" t="s">
        <v>1246</v>
      </c>
      <c r="V186" s="96"/>
      <c r="W186" s="96"/>
      <c r="X186" s="100"/>
      <c r="Y186" s="100"/>
      <c r="Z186" s="121"/>
      <c r="AA186" s="100"/>
      <c r="AB186" s="96"/>
      <c r="AC186" s="96"/>
      <c r="AD186" s="136" t="s">
        <v>133</v>
      </c>
      <c r="AE186" s="96"/>
      <c r="AF186" s="100"/>
      <c r="AG186" s="96"/>
      <c r="AH186" s="96"/>
      <c r="AI186" s="96"/>
      <c r="AJ186" s="98">
        <v>0.5281</v>
      </c>
      <c r="AK186" s="99">
        <v>0.2737</v>
      </c>
      <c r="AL186" s="149"/>
      <c r="AM186" s="148"/>
      <c r="AN186" s="148"/>
      <c r="AO186" s="98">
        <v>0</v>
      </c>
      <c r="AP186" s="98">
        <f t="shared" si="110"/>
        <v>-0.0454</v>
      </c>
      <c r="AQ186" s="98"/>
      <c r="AR186" s="125" t="s">
        <v>121</v>
      </c>
      <c r="AS186" s="117">
        <f t="shared" si="105"/>
        <v>1</v>
      </c>
      <c r="AT186" s="149"/>
      <c r="AU186" s="149"/>
      <c r="AV186" s="99" t="s">
        <v>1247</v>
      </c>
      <c r="AW186" s="99"/>
      <c r="AX186" s="99">
        <v>0</v>
      </c>
      <c r="AY186" s="99">
        <v>0</v>
      </c>
      <c r="AZ186" s="99">
        <v>0</v>
      </c>
      <c r="BA186" s="98">
        <v>0</v>
      </c>
      <c r="BB186" s="98">
        <v>0</v>
      </c>
      <c r="BC186" s="98">
        <v>0.0454</v>
      </c>
      <c r="BD186" s="172">
        <v>0.0454</v>
      </c>
      <c r="BE186" s="197">
        <f t="shared" si="115"/>
        <v>0</v>
      </c>
      <c r="BF186" s="203"/>
      <c r="BG186" s="194">
        <f t="shared" si="93"/>
        <v>0</v>
      </c>
      <c r="BH186" s="99"/>
      <c r="BI186" s="125"/>
      <c r="BJ186" s="117">
        <f t="shared" si="117"/>
        <v>0</v>
      </c>
      <c r="BK186" s="209"/>
      <c r="BL186" s="200"/>
      <c r="BM186" s="200"/>
      <c r="BN186" s="121"/>
      <c r="BO186" s="235"/>
      <c r="BP186" s="149">
        <f t="shared" si="102"/>
        <v>0.0454</v>
      </c>
      <c r="BQ186" s="228" t="e">
        <f t="shared" si="118"/>
        <v>#DIV/0!</v>
      </c>
      <c r="BR186" s="232"/>
      <c r="BS186" s="200"/>
      <c r="BT186" s="112"/>
      <c r="BU186" s="118"/>
      <c r="BV186" s="118"/>
      <c r="BW186" s="117">
        <f t="shared" si="119"/>
        <v>0</v>
      </c>
      <c r="BX186" s="117"/>
      <c r="BY186" s="117"/>
      <c r="BZ186" s="117"/>
      <c r="CA186" s="117"/>
      <c r="CB186" s="208"/>
      <c r="CC186" s="208"/>
      <c r="CD186" s="208"/>
      <c r="CE186" s="208"/>
      <c r="CF186" s="208"/>
      <c r="CG186" s="208"/>
      <c r="CH186" s="208"/>
      <c r="CI186" s="208"/>
      <c r="CJ186" s="208"/>
      <c r="CK186" s="208"/>
      <c r="CL186" s="208"/>
      <c r="CM186" s="208"/>
      <c r="CN186" s="208"/>
      <c r="CO186" s="208"/>
      <c r="CP186" s="208"/>
      <c r="CQ186" s="208"/>
      <c r="CR186" s="208"/>
      <c r="CS186" s="208"/>
      <c r="CT186" s="208"/>
      <c r="CU186" s="208"/>
      <c r="CV186" s="208"/>
      <c r="CW186" s="208"/>
      <c r="CX186" s="208"/>
      <c r="CY186" s="208"/>
      <c r="CZ186" s="208"/>
      <c r="DA186" s="208"/>
      <c r="DB186" s="208"/>
      <c r="DC186" s="208"/>
      <c r="DD186" s="208"/>
      <c r="DE186" s="208"/>
      <c r="DF186" s="208"/>
      <c r="DG186" s="208"/>
      <c r="DH186" s="101"/>
      <c r="DI186" s="101"/>
      <c r="DJ186" s="101"/>
      <c r="DK186" s="101"/>
      <c r="DL186" s="101"/>
      <c r="DM186" s="149"/>
      <c r="DN186" s="149"/>
      <c r="DO186" s="149"/>
      <c r="DP186" s="101"/>
      <c r="DQ186" s="101"/>
      <c r="DR186" s="111"/>
      <c r="DS186" s="122"/>
    </row>
    <row r="187" s="22" customFormat="1" ht="80.1" customHeight="1" spans="1:123">
      <c r="A187" s="90">
        <f>+SUBTOTAL(3,G$6:$G187)</f>
        <v>166</v>
      </c>
      <c r="B187" s="94" t="e">
        <f t="shared" si="116"/>
        <v>#N/A</v>
      </c>
      <c r="C187" s="99"/>
      <c r="D187" s="99"/>
      <c r="E187" s="99"/>
      <c r="F187" s="96"/>
      <c r="G187" s="100" t="s">
        <v>316</v>
      </c>
      <c r="H187" s="94" t="s">
        <v>736</v>
      </c>
      <c r="I187" s="94"/>
      <c r="J187" s="112" t="s">
        <v>1248</v>
      </c>
      <c r="K187" s="111"/>
      <c r="L187" s="101">
        <v>1</v>
      </c>
      <c r="M187" s="94" t="s">
        <v>300</v>
      </c>
      <c r="N187" s="101"/>
      <c r="O187" s="101"/>
      <c r="P187" s="101"/>
      <c r="Q187" s="96"/>
      <c r="R187" s="121"/>
      <c r="S187" s="101"/>
      <c r="T187" s="101"/>
      <c r="U187" s="96"/>
      <c r="V187" s="96"/>
      <c r="W187" s="96"/>
      <c r="X187" s="100"/>
      <c r="Y187" s="100"/>
      <c r="Z187" s="121"/>
      <c r="AA187" s="100"/>
      <c r="AB187" s="96" t="s">
        <v>182</v>
      </c>
      <c r="AC187" s="96"/>
      <c r="AD187" s="136" t="s">
        <v>118</v>
      </c>
      <c r="AE187" s="96"/>
      <c r="AF187" s="100"/>
      <c r="AG187" s="96"/>
      <c r="AH187" s="96"/>
      <c r="AI187" s="96"/>
      <c r="AJ187" s="98">
        <v>1.5</v>
      </c>
      <c r="AK187" s="99">
        <v>0.1965</v>
      </c>
      <c r="AL187" s="149"/>
      <c r="AM187" s="148"/>
      <c r="AN187" s="148"/>
      <c r="AO187" s="98">
        <v>0</v>
      </c>
      <c r="AP187" s="98">
        <f t="shared" si="110"/>
        <v>-0.2128</v>
      </c>
      <c r="AQ187" s="98"/>
      <c r="AR187" s="125" t="s">
        <v>121</v>
      </c>
      <c r="AS187" s="117">
        <f t="shared" si="105"/>
        <v>1</v>
      </c>
      <c r="AT187" s="149"/>
      <c r="AU187" s="149"/>
      <c r="AV187" s="311" t="s">
        <v>1249</v>
      </c>
      <c r="AW187" s="99">
        <v>0.0351</v>
      </c>
      <c r="AX187" s="99">
        <v>0.058</v>
      </c>
      <c r="AY187" s="99">
        <v>0</v>
      </c>
      <c r="AZ187" s="99">
        <v>0.1643</v>
      </c>
      <c r="BA187" s="315">
        <v>0.1919</v>
      </c>
      <c r="BB187" s="286">
        <v>0.1982</v>
      </c>
      <c r="BC187" s="286">
        <v>0.2128</v>
      </c>
      <c r="BD187" s="287">
        <v>0.2128</v>
      </c>
      <c r="BE187" s="197">
        <f t="shared" si="115"/>
        <v>0</v>
      </c>
      <c r="BF187" s="203"/>
      <c r="BG187" s="194">
        <f t="shared" si="93"/>
        <v>0</v>
      </c>
      <c r="BH187" s="99"/>
      <c r="BI187" s="125"/>
      <c r="BJ187" s="117">
        <f t="shared" si="117"/>
        <v>0</v>
      </c>
      <c r="BK187" s="209"/>
      <c r="BL187" s="200"/>
      <c r="BM187" s="200"/>
      <c r="BN187" s="121"/>
      <c r="BO187" s="235"/>
      <c r="BP187" s="149">
        <f t="shared" si="102"/>
        <v>0.2128</v>
      </c>
      <c r="BQ187" s="228" t="e">
        <f t="shared" si="118"/>
        <v>#DIV/0!</v>
      </c>
      <c r="BR187" s="232"/>
      <c r="BS187" s="200"/>
      <c r="BT187" s="112"/>
      <c r="BU187" s="118"/>
      <c r="BV187" s="118"/>
      <c r="BW187" s="117">
        <f t="shared" si="119"/>
        <v>0</v>
      </c>
      <c r="BX187" s="117"/>
      <c r="BY187" s="117"/>
      <c r="BZ187" s="117"/>
      <c r="CA187" s="117"/>
      <c r="CB187" s="208"/>
      <c r="CC187" s="208"/>
      <c r="CD187" s="208"/>
      <c r="CE187" s="208"/>
      <c r="CF187" s="208"/>
      <c r="CG187" s="208"/>
      <c r="CH187" s="208"/>
      <c r="CI187" s="208"/>
      <c r="CJ187" s="208"/>
      <c r="CK187" s="208"/>
      <c r="CL187" s="208"/>
      <c r="CM187" s="208"/>
      <c r="CN187" s="208"/>
      <c r="CO187" s="208"/>
      <c r="CP187" s="208"/>
      <c r="CQ187" s="208"/>
      <c r="CR187" s="208"/>
      <c r="CS187" s="208"/>
      <c r="CT187" s="208"/>
      <c r="CU187" s="208"/>
      <c r="CV187" s="208"/>
      <c r="CW187" s="208"/>
      <c r="CX187" s="208"/>
      <c r="CY187" s="208"/>
      <c r="CZ187" s="208"/>
      <c r="DA187" s="208"/>
      <c r="DB187" s="208"/>
      <c r="DC187" s="208"/>
      <c r="DD187" s="208"/>
      <c r="DE187" s="208"/>
      <c r="DF187" s="208"/>
      <c r="DG187" s="208"/>
      <c r="DH187" s="101"/>
      <c r="DI187" s="101"/>
      <c r="DJ187" s="101"/>
      <c r="DK187" s="101"/>
      <c r="DL187" s="101"/>
      <c r="DM187" s="149"/>
      <c r="DN187" s="149"/>
      <c r="DO187" s="149"/>
      <c r="DP187" s="101"/>
      <c r="DQ187" s="101"/>
      <c r="DR187" s="111"/>
      <c r="DS187" s="122"/>
    </row>
    <row r="188" s="22" customFormat="1" ht="80.1" customHeight="1" spans="1:123">
      <c r="A188" s="90">
        <f>+SUBTOTAL(3,G$6:$G188)</f>
        <v>167</v>
      </c>
      <c r="B188" s="94"/>
      <c r="C188" s="99"/>
      <c r="D188" s="99"/>
      <c r="E188" s="99"/>
      <c r="F188" s="96"/>
      <c r="G188" s="100" t="s">
        <v>316</v>
      </c>
      <c r="H188" s="94" t="s">
        <v>736</v>
      </c>
      <c r="I188" s="94"/>
      <c r="J188" s="112" t="s">
        <v>1250</v>
      </c>
      <c r="K188" s="111"/>
      <c r="L188" s="101">
        <v>1</v>
      </c>
      <c r="M188" s="94" t="s">
        <v>300</v>
      </c>
      <c r="N188" s="101"/>
      <c r="O188" s="101"/>
      <c r="P188" s="101"/>
      <c r="Q188" s="96"/>
      <c r="R188" s="121"/>
      <c r="S188" s="101"/>
      <c r="T188" s="101"/>
      <c r="U188" s="96"/>
      <c r="V188" s="96"/>
      <c r="W188" s="96"/>
      <c r="X188" s="100"/>
      <c r="Y188" s="100"/>
      <c r="Z188" s="121"/>
      <c r="AA188" s="100"/>
      <c r="AB188" s="96"/>
      <c r="AC188" s="96"/>
      <c r="AD188" s="136" t="s">
        <v>118</v>
      </c>
      <c r="AE188" s="96"/>
      <c r="AF188" s="100"/>
      <c r="AG188" s="96"/>
      <c r="AH188" s="96"/>
      <c r="AI188" s="96"/>
      <c r="AJ188" s="98"/>
      <c r="AK188" s="99"/>
      <c r="AL188" s="149"/>
      <c r="AM188" s="148"/>
      <c r="AN188" s="148"/>
      <c r="AO188" s="98">
        <v>0</v>
      </c>
      <c r="AP188" s="98">
        <f t="shared" si="110"/>
        <v>-0.2318</v>
      </c>
      <c r="AQ188" s="98"/>
      <c r="AR188" s="125" t="s">
        <v>121</v>
      </c>
      <c r="AS188" s="117">
        <f t="shared" si="105"/>
        <v>1</v>
      </c>
      <c r="AT188" s="149"/>
      <c r="AU188" s="149"/>
      <c r="AV188" s="99" t="s">
        <v>1251</v>
      </c>
      <c r="AW188" s="99"/>
      <c r="AX188" s="99"/>
      <c r="AY188" s="99">
        <v>0.1784</v>
      </c>
      <c r="AZ188" s="99">
        <v>0.1801</v>
      </c>
      <c r="BA188" s="98">
        <v>0.2176</v>
      </c>
      <c r="BB188" s="98">
        <v>0.2295</v>
      </c>
      <c r="BC188" s="98">
        <v>0.2318</v>
      </c>
      <c r="BD188" s="172">
        <v>0.2328</v>
      </c>
      <c r="BE188" s="197"/>
      <c r="BF188" s="203"/>
      <c r="BG188" s="194">
        <f t="shared" si="93"/>
        <v>0</v>
      </c>
      <c r="BH188" s="99"/>
      <c r="BI188" s="125"/>
      <c r="BJ188" s="117"/>
      <c r="BK188" s="209"/>
      <c r="BL188" s="200"/>
      <c r="BM188" s="200"/>
      <c r="BN188" s="121"/>
      <c r="BO188" s="235"/>
      <c r="BP188" s="149">
        <f t="shared" si="102"/>
        <v>0.2318</v>
      </c>
      <c r="BQ188" s="228"/>
      <c r="BR188" s="232"/>
      <c r="BS188" s="200"/>
      <c r="BT188" s="112"/>
      <c r="BU188" s="118"/>
      <c r="BV188" s="118"/>
      <c r="BW188" s="117"/>
      <c r="BX188" s="117"/>
      <c r="BY188" s="117"/>
      <c r="BZ188" s="117"/>
      <c r="CA188" s="117"/>
      <c r="CB188" s="208"/>
      <c r="CC188" s="208"/>
      <c r="CD188" s="208"/>
      <c r="CE188" s="208"/>
      <c r="CF188" s="208"/>
      <c r="CG188" s="208"/>
      <c r="CH188" s="208"/>
      <c r="CI188" s="208"/>
      <c r="CJ188" s="208"/>
      <c r="CK188" s="208"/>
      <c r="CL188" s="208"/>
      <c r="CM188" s="208"/>
      <c r="CN188" s="208"/>
      <c r="CO188" s="208"/>
      <c r="CP188" s="208"/>
      <c r="CQ188" s="208"/>
      <c r="CR188" s="208"/>
      <c r="CS188" s="208"/>
      <c r="CT188" s="208"/>
      <c r="CU188" s="208"/>
      <c r="CV188" s="208"/>
      <c r="CW188" s="208"/>
      <c r="CX188" s="208"/>
      <c r="CY188" s="208"/>
      <c r="CZ188" s="208"/>
      <c r="DA188" s="208"/>
      <c r="DB188" s="208"/>
      <c r="DC188" s="208"/>
      <c r="DD188" s="208"/>
      <c r="DE188" s="208"/>
      <c r="DF188" s="208"/>
      <c r="DG188" s="208"/>
      <c r="DH188" s="101"/>
      <c r="DI188" s="101"/>
      <c r="DJ188" s="101"/>
      <c r="DK188" s="101"/>
      <c r="DL188" s="101"/>
      <c r="DM188" s="149"/>
      <c r="DN188" s="149"/>
      <c r="DO188" s="149"/>
      <c r="DP188" s="101"/>
      <c r="DQ188" s="101"/>
      <c r="DR188" s="111"/>
      <c r="DS188" s="122"/>
    </row>
    <row r="189" s="14" customFormat="1" ht="80.1" customHeight="1" spans="1:123">
      <c r="A189" s="90">
        <f>+SUBTOTAL(3,G$6:$G189)</f>
        <v>168</v>
      </c>
      <c r="B189" s="94" t="e">
        <f t="shared" ref="B189:B191" si="120">_xlfn.IFS(AND(BI189="否",BX189="办结"),"手续已办结未开工",AND(BI189="是",BX189="未办结"),"手续未办结已开工",AND(BI189="否",BX189="未办结"),"手续未办结未开工",AND(BI189="是",BX189="办结"),"手续已办结已开工")</f>
        <v>#N/A</v>
      </c>
      <c r="C189" s="99"/>
      <c r="D189" s="99"/>
      <c r="E189" s="99"/>
      <c r="F189" s="96"/>
      <c r="G189" s="100" t="s">
        <v>316</v>
      </c>
      <c r="H189" s="94" t="s">
        <v>736</v>
      </c>
      <c r="I189" s="94"/>
      <c r="J189" s="112" t="s">
        <v>1252</v>
      </c>
      <c r="K189" s="111"/>
      <c r="L189" s="101">
        <v>1</v>
      </c>
      <c r="M189" s="94" t="s">
        <v>300</v>
      </c>
      <c r="N189" s="101"/>
      <c r="O189" s="101"/>
      <c r="P189" s="101"/>
      <c r="Q189" s="99"/>
      <c r="R189" s="101"/>
      <c r="S189" s="139"/>
      <c r="T189" s="139"/>
      <c r="U189" s="100" t="s">
        <v>1253</v>
      </c>
      <c r="V189" s="100"/>
      <c r="W189" s="96"/>
      <c r="X189" s="111"/>
      <c r="Y189" s="100"/>
      <c r="Z189" s="101"/>
      <c r="AA189" s="100" t="s">
        <v>181</v>
      </c>
      <c r="AB189" s="96" t="s">
        <v>182</v>
      </c>
      <c r="AC189" s="100"/>
      <c r="AD189" s="136" t="s">
        <v>118</v>
      </c>
      <c r="AE189" s="96"/>
      <c r="AF189" s="129"/>
      <c r="AG189" s="96"/>
      <c r="AH189" s="96"/>
      <c r="AI189" s="96"/>
      <c r="AJ189" s="148">
        <v>0.15</v>
      </c>
      <c r="AK189" s="99"/>
      <c r="AL189" s="99"/>
      <c r="AM189" s="148"/>
      <c r="AN189" s="148"/>
      <c r="AO189" s="98">
        <v>0.21</v>
      </c>
      <c r="AP189" s="98">
        <f t="shared" si="110"/>
        <v>-0.0056</v>
      </c>
      <c r="AQ189" s="98">
        <v>0.2</v>
      </c>
      <c r="AR189" s="125" t="s">
        <v>121</v>
      </c>
      <c r="AS189" s="117">
        <f t="shared" si="105"/>
        <v>1</v>
      </c>
      <c r="AT189" s="149"/>
      <c r="AU189" s="149"/>
      <c r="AV189" s="418" t="s">
        <v>1254</v>
      </c>
      <c r="AW189" s="99">
        <v>0.0049</v>
      </c>
      <c r="AX189" s="99">
        <v>0.0049</v>
      </c>
      <c r="AY189" s="99">
        <v>0.0052</v>
      </c>
      <c r="AZ189" s="99">
        <v>0.0052</v>
      </c>
      <c r="BA189" s="98">
        <v>0.0056</v>
      </c>
      <c r="BB189" s="98">
        <v>0.0056</v>
      </c>
      <c r="BC189" s="98">
        <v>0.0056</v>
      </c>
      <c r="BD189" s="172">
        <v>0.0056</v>
      </c>
      <c r="BE189" s="197"/>
      <c r="BF189" s="203"/>
      <c r="BG189" s="194">
        <f t="shared" si="93"/>
        <v>0</v>
      </c>
      <c r="BH189" s="99">
        <v>0.2</v>
      </c>
      <c r="BI189" s="125"/>
      <c r="BJ189" s="117">
        <f t="shared" ref="BJ189:BJ191" si="121">+IF(OR(BI189="是",BI189="完工"),1,0)</f>
        <v>0</v>
      </c>
      <c r="BK189" s="209"/>
      <c r="BL189" s="200"/>
      <c r="BM189" s="200"/>
      <c r="BN189" s="209"/>
      <c r="BO189" s="139"/>
      <c r="BP189" s="149">
        <f t="shared" si="102"/>
        <v>0.0056</v>
      </c>
      <c r="BQ189" s="228" t="e">
        <f t="shared" ref="BQ189:BQ191" si="122">BP189/AM189</f>
        <v>#DIV/0!</v>
      </c>
      <c r="BR189" s="232"/>
      <c r="BS189" s="210"/>
      <c r="BT189" s="112"/>
      <c r="BU189" s="118"/>
      <c r="BV189" s="118"/>
      <c r="BW189" s="117">
        <f t="shared" ref="BW189:BW191" si="123">+COUNTIF(CB189:DD189,"否")</f>
        <v>0</v>
      </c>
      <c r="BX189" s="117"/>
      <c r="BY189" s="117"/>
      <c r="BZ189" s="117"/>
      <c r="CA189" s="117"/>
      <c r="CB189" s="209"/>
      <c r="CC189" s="209"/>
      <c r="CD189" s="209"/>
      <c r="CE189" s="99"/>
      <c r="CF189" s="99"/>
      <c r="CG189" s="99"/>
      <c r="CH189" s="209"/>
      <c r="CI189" s="209"/>
      <c r="CJ189" s="209"/>
      <c r="CK189" s="209"/>
      <c r="CL189" s="209"/>
      <c r="CM189" s="209"/>
      <c r="CN189" s="209"/>
      <c r="CO189" s="209"/>
      <c r="CP189" s="209"/>
      <c r="CQ189" s="209"/>
      <c r="CR189" s="209"/>
      <c r="CS189" s="117"/>
      <c r="CT189" s="117"/>
      <c r="CU189" s="117"/>
      <c r="CV189" s="99"/>
      <c r="CW189" s="99"/>
      <c r="CX189" s="99"/>
      <c r="CY189" s="117"/>
      <c r="CZ189" s="117"/>
      <c r="DA189" s="117"/>
      <c r="DB189" s="99"/>
      <c r="DC189" s="99"/>
      <c r="DD189" s="209"/>
      <c r="DE189" s="209"/>
      <c r="DF189" s="209"/>
      <c r="DG189" s="209"/>
      <c r="DH189" s="101"/>
      <c r="DI189" s="101"/>
      <c r="DJ189" s="101"/>
      <c r="DK189" s="101"/>
      <c r="DL189" s="101"/>
      <c r="DM189" s="149"/>
      <c r="DN189" s="149"/>
      <c r="DO189" s="149"/>
      <c r="DP189" s="101"/>
      <c r="DQ189" s="101"/>
      <c r="DR189" s="100"/>
      <c r="DS189" s="154"/>
    </row>
    <row r="190" s="14" customFormat="1" ht="80.1" customHeight="1" spans="1:123">
      <c r="A190" s="90">
        <f>+SUBTOTAL(3,G$6:$G190)</f>
        <v>169</v>
      </c>
      <c r="B190" s="94" t="e">
        <f t="shared" si="120"/>
        <v>#N/A</v>
      </c>
      <c r="C190" s="99"/>
      <c r="D190" s="99"/>
      <c r="E190" s="99"/>
      <c r="F190" s="96"/>
      <c r="G190" s="100" t="s">
        <v>316</v>
      </c>
      <c r="H190" s="94" t="s">
        <v>736</v>
      </c>
      <c r="I190" s="94"/>
      <c r="J190" s="112" t="s">
        <v>1255</v>
      </c>
      <c r="K190" s="111"/>
      <c r="L190" s="101">
        <v>1</v>
      </c>
      <c r="M190" s="94" t="s">
        <v>300</v>
      </c>
      <c r="N190" s="101"/>
      <c r="O190" s="101"/>
      <c r="P190" s="101"/>
      <c r="Q190" s="99"/>
      <c r="R190" s="101"/>
      <c r="S190" s="139"/>
      <c r="T190" s="139"/>
      <c r="U190" s="100" t="s">
        <v>1253</v>
      </c>
      <c r="V190" s="100"/>
      <c r="W190" s="96"/>
      <c r="X190" s="111"/>
      <c r="Y190" s="100"/>
      <c r="Z190" s="101"/>
      <c r="AA190" s="100" t="s">
        <v>181</v>
      </c>
      <c r="AB190" s="96" t="s">
        <v>182</v>
      </c>
      <c r="AC190" s="100"/>
      <c r="AD190" s="136" t="s">
        <v>118</v>
      </c>
      <c r="AE190" s="96"/>
      <c r="AF190" s="129"/>
      <c r="AG190" s="96"/>
      <c r="AH190" s="96"/>
      <c r="AI190" s="96"/>
      <c r="AJ190" s="148">
        <v>0.6</v>
      </c>
      <c r="AK190" s="99"/>
      <c r="AL190" s="99"/>
      <c r="AM190" s="148"/>
      <c r="AN190" s="148"/>
      <c r="AO190" s="98">
        <v>0.64</v>
      </c>
      <c r="AP190" s="98">
        <f t="shared" si="110"/>
        <v>-0.4757</v>
      </c>
      <c r="AQ190" s="98">
        <v>0.6</v>
      </c>
      <c r="AR190" s="125" t="s">
        <v>121</v>
      </c>
      <c r="AS190" s="117">
        <f t="shared" si="105"/>
        <v>1</v>
      </c>
      <c r="AT190" s="149"/>
      <c r="AU190" s="149"/>
      <c r="AV190" s="418" t="s">
        <v>1256</v>
      </c>
      <c r="AW190" s="99">
        <v>0.0022</v>
      </c>
      <c r="AX190" s="99">
        <v>0.0059</v>
      </c>
      <c r="AY190" s="99">
        <v>0.0062</v>
      </c>
      <c r="AZ190" s="99">
        <v>0.0062</v>
      </c>
      <c r="BA190" s="98">
        <v>0.0066</v>
      </c>
      <c r="BB190" s="98">
        <v>0.0066</v>
      </c>
      <c r="BC190" s="98">
        <v>0.0117</v>
      </c>
      <c r="BD190" s="172">
        <v>0.1477</v>
      </c>
      <c r="BE190" s="197">
        <f t="shared" ref="BE190:BE198" si="124">BH190-(BD190-BC190)</f>
        <v>0.464</v>
      </c>
      <c r="BF190" s="203">
        <v>0.1</v>
      </c>
      <c r="BG190" s="194">
        <f t="shared" si="93"/>
        <v>0.364</v>
      </c>
      <c r="BH190" s="99">
        <v>0.6</v>
      </c>
      <c r="BI190" s="125"/>
      <c r="BJ190" s="117">
        <f t="shared" si="121"/>
        <v>0</v>
      </c>
      <c r="BK190" s="209"/>
      <c r="BL190" s="200"/>
      <c r="BM190" s="200"/>
      <c r="BN190" s="209"/>
      <c r="BO190" s="139"/>
      <c r="BP190" s="149">
        <f t="shared" si="102"/>
        <v>0.4757</v>
      </c>
      <c r="BQ190" s="228" t="e">
        <f t="shared" si="122"/>
        <v>#DIV/0!</v>
      </c>
      <c r="BR190" s="232"/>
      <c r="BS190" s="210"/>
      <c r="BT190" s="112"/>
      <c r="BU190" s="118"/>
      <c r="BV190" s="118"/>
      <c r="BW190" s="117">
        <f t="shared" si="123"/>
        <v>0</v>
      </c>
      <c r="BX190" s="117"/>
      <c r="BY190" s="117"/>
      <c r="BZ190" s="117"/>
      <c r="CA190" s="117"/>
      <c r="CB190" s="209"/>
      <c r="CC190" s="209"/>
      <c r="CD190" s="209"/>
      <c r="CE190" s="99"/>
      <c r="CF190" s="99"/>
      <c r="CG190" s="99"/>
      <c r="CH190" s="209"/>
      <c r="CI190" s="209"/>
      <c r="CJ190" s="209"/>
      <c r="CK190" s="209"/>
      <c r="CL190" s="209"/>
      <c r="CM190" s="209"/>
      <c r="CN190" s="209"/>
      <c r="CO190" s="209"/>
      <c r="CP190" s="209"/>
      <c r="CQ190" s="209"/>
      <c r="CR190" s="209"/>
      <c r="CS190" s="117"/>
      <c r="CT190" s="117"/>
      <c r="CU190" s="117"/>
      <c r="CV190" s="99"/>
      <c r="CW190" s="99"/>
      <c r="CX190" s="99"/>
      <c r="CY190" s="117"/>
      <c r="CZ190" s="117"/>
      <c r="DA190" s="117"/>
      <c r="DB190" s="99"/>
      <c r="DC190" s="99"/>
      <c r="DD190" s="209"/>
      <c r="DE190" s="209"/>
      <c r="DF190" s="209"/>
      <c r="DG190" s="209"/>
      <c r="DH190" s="101"/>
      <c r="DI190" s="101"/>
      <c r="DJ190" s="101"/>
      <c r="DK190" s="101"/>
      <c r="DL190" s="101"/>
      <c r="DM190" s="149"/>
      <c r="DN190" s="149"/>
      <c r="DO190" s="149"/>
      <c r="DP190" s="101"/>
      <c r="DQ190" s="101"/>
      <c r="DR190" s="100"/>
      <c r="DS190" s="154"/>
    </row>
    <row r="191" s="14" customFormat="1" ht="80.1" customHeight="1" spans="1:123">
      <c r="A191" s="90">
        <f>+SUBTOTAL(3,G$6:$G191)</f>
        <v>170</v>
      </c>
      <c r="B191" s="94" t="e">
        <f t="shared" si="120"/>
        <v>#N/A</v>
      </c>
      <c r="C191" s="99"/>
      <c r="D191" s="99"/>
      <c r="E191" s="99"/>
      <c r="F191" s="96"/>
      <c r="G191" s="100" t="s">
        <v>316</v>
      </c>
      <c r="H191" s="94" t="s">
        <v>736</v>
      </c>
      <c r="I191" s="94"/>
      <c r="J191" s="112" t="s">
        <v>1257</v>
      </c>
      <c r="K191" s="111" t="s">
        <v>1258</v>
      </c>
      <c r="L191" s="101">
        <v>1</v>
      </c>
      <c r="M191" s="94" t="s">
        <v>300</v>
      </c>
      <c r="N191" s="101"/>
      <c r="O191" s="101"/>
      <c r="P191" s="101"/>
      <c r="Q191" s="99"/>
      <c r="R191" s="101"/>
      <c r="S191" s="139"/>
      <c r="T191" s="139"/>
      <c r="U191" s="101"/>
      <c r="V191" s="100"/>
      <c r="W191" s="96"/>
      <c r="X191" s="111"/>
      <c r="Y191" s="100"/>
      <c r="Z191" s="101"/>
      <c r="AA191" s="100"/>
      <c r="AB191" s="96" t="s">
        <v>182</v>
      </c>
      <c r="AC191" s="100" t="s">
        <v>825</v>
      </c>
      <c r="AD191" s="136" t="s">
        <v>133</v>
      </c>
      <c r="AE191" s="96"/>
      <c r="AF191" s="129"/>
      <c r="AG191" s="96"/>
      <c r="AH191" s="96"/>
      <c r="AI191" s="96"/>
      <c r="AJ191" s="148">
        <v>0.37</v>
      </c>
      <c r="AK191" s="99"/>
      <c r="AL191" s="99"/>
      <c r="AM191" s="148">
        <v>0.12</v>
      </c>
      <c r="AN191" s="148">
        <v>0.12</v>
      </c>
      <c r="AO191" s="98">
        <v>0</v>
      </c>
      <c r="AP191" s="98">
        <f t="shared" si="110"/>
        <v>0.12</v>
      </c>
      <c r="AQ191" s="98"/>
      <c r="AR191" s="125" t="s">
        <v>121</v>
      </c>
      <c r="AS191" s="117">
        <f t="shared" si="105"/>
        <v>1</v>
      </c>
      <c r="AT191" s="149"/>
      <c r="AU191" s="149"/>
      <c r="AV191" s="149"/>
      <c r="AW191" s="99"/>
      <c r="AX191" s="99"/>
      <c r="AY191" s="99"/>
      <c r="AZ191" s="99">
        <v>0.01</v>
      </c>
      <c r="BA191" s="98"/>
      <c r="BB191" s="98"/>
      <c r="BC191" s="98"/>
      <c r="BD191" s="172"/>
      <c r="BE191" s="197">
        <f t="shared" si="124"/>
        <v>0</v>
      </c>
      <c r="BF191" s="203"/>
      <c r="BG191" s="194">
        <f t="shared" si="93"/>
        <v>0</v>
      </c>
      <c r="BH191" s="99"/>
      <c r="BI191" s="125" t="s">
        <v>121</v>
      </c>
      <c r="BJ191" s="117">
        <f t="shared" si="121"/>
        <v>1</v>
      </c>
      <c r="BK191" s="208" t="s">
        <v>187</v>
      </c>
      <c r="BL191" s="200"/>
      <c r="BM191" s="200"/>
      <c r="BN191" s="209"/>
      <c r="BO191" s="319">
        <v>44986</v>
      </c>
      <c r="BP191" s="149">
        <f t="shared" si="102"/>
        <v>0</v>
      </c>
      <c r="BQ191" s="228">
        <f t="shared" si="122"/>
        <v>0</v>
      </c>
      <c r="BR191" s="232"/>
      <c r="BS191" s="210"/>
      <c r="BT191" s="112" t="s">
        <v>1259</v>
      </c>
      <c r="BU191" s="118"/>
      <c r="BV191" s="118"/>
      <c r="BW191" s="117">
        <f t="shared" si="123"/>
        <v>0</v>
      </c>
      <c r="BX191" s="117"/>
      <c r="BY191" s="159" t="s">
        <v>1260</v>
      </c>
      <c r="BZ191" s="117"/>
      <c r="CA191" s="117"/>
      <c r="CB191" s="209"/>
      <c r="CC191" s="209"/>
      <c r="CD191" s="209"/>
      <c r="CE191" s="99"/>
      <c r="CF191" s="99"/>
      <c r="CG191" s="99"/>
      <c r="CH191" s="209"/>
      <c r="CI191" s="209"/>
      <c r="CJ191" s="209"/>
      <c r="CK191" s="209"/>
      <c r="CL191" s="209"/>
      <c r="CM191" s="209"/>
      <c r="CN191" s="209"/>
      <c r="CO191" s="209"/>
      <c r="CP191" s="209"/>
      <c r="CQ191" s="209"/>
      <c r="CR191" s="209"/>
      <c r="CS191" s="117"/>
      <c r="CT191" s="117"/>
      <c r="CU191" s="117"/>
      <c r="CV191" s="99"/>
      <c r="CW191" s="99"/>
      <c r="CX191" s="99"/>
      <c r="CY191" s="117"/>
      <c r="CZ191" s="117"/>
      <c r="DA191" s="117"/>
      <c r="DB191" s="99"/>
      <c r="DC191" s="99"/>
      <c r="DD191" s="209"/>
      <c r="DE191" s="209"/>
      <c r="DF191" s="209"/>
      <c r="DG191" s="209"/>
      <c r="DH191" s="101"/>
      <c r="DI191" s="101"/>
      <c r="DJ191" s="101"/>
      <c r="DK191" s="101"/>
      <c r="DL191" s="101"/>
      <c r="DM191" s="149">
        <v>0.12</v>
      </c>
      <c r="DN191" s="149"/>
      <c r="DO191" s="149">
        <v>0.12</v>
      </c>
      <c r="DP191" s="101"/>
      <c r="DQ191" s="101"/>
      <c r="DR191" s="100" t="s">
        <v>1261</v>
      </c>
      <c r="DS191" s="154" t="s">
        <v>1262</v>
      </c>
    </row>
    <row r="192" s="15" customFormat="1" ht="80.1" customHeight="1" spans="1:124">
      <c r="A192" s="101">
        <f>+SUBTOTAL(3,G$6:$G192)</f>
        <v>171</v>
      </c>
      <c r="B192" s="94" t="s">
        <v>314</v>
      </c>
      <c r="C192" s="99"/>
      <c r="D192" s="99"/>
      <c r="E192" s="99"/>
      <c r="F192" s="96"/>
      <c r="G192" s="100" t="s">
        <v>316</v>
      </c>
      <c r="H192" s="100" t="s">
        <v>736</v>
      </c>
      <c r="I192" s="100"/>
      <c r="J192" s="118" t="s">
        <v>1263</v>
      </c>
      <c r="K192" s="111"/>
      <c r="L192" s="101">
        <v>1</v>
      </c>
      <c r="M192" s="100" t="s">
        <v>318</v>
      </c>
      <c r="N192" s="101"/>
      <c r="O192" s="101"/>
      <c r="P192" s="101"/>
      <c r="Q192" s="96"/>
      <c r="R192" s="100" t="s">
        <v>1264</v>
      </c>
      <c r="S192" s="101"/>
      <c r="T192" s="101"/>
      <c r="U192" s="96"/>
      <c r="V192" s="96" t="s">
        <v>525</v>
      </c>
      <c r="W192" s="96"/>
      <c r="X192" s="100"/>
      <c r="Y192" s="100"/>
      <c r="Z192" s="121"/>
      <c r="AA192" s="100"/>
      <c r="AB192" s="96"/>
      <c r="AC192" s="96" t="s">
        <v>183</v>
      </c>
      <c r="AD192" s="136" t="s">
        <v>118</v>
      </c>
      <c r="AE192" s="96"/>
      <c r="AF192" s="100"/>
      <c r="AG192" s="96"/>
      <c r="AH192" s="96"/>
      <c r="AI192" s="96"/>
      <c r="AJ192" s="99">
        <v>40</v>
      </c>
      <c r="AK192" s="99"/>
      <c r="AL192" s="149"/>
      <c r="AM192" s="149"/>
      <c r="AN192" s="149"/>
      <c r="AO192" s="98">
        <v>0</v>
      </c>
      <c r="AP192" s="98">
        <f t="shared" si="110"/>
        <v>0</v>
      </c>
      <c r="AQ192" s="98"/>
      <c r="AR192" s="159"/>
      <c r="AS192" s="117"/>
      <c r="AT192" s="149"/>
      <c r="AU192" s="149"/>
      <c r="AV192" s="99"/>
      <c r="AW192" s="99"/>
      <c r="AX192" s="99"/>
      <c r="AY192" s="99"/>
      <c r="AZ192" s="99"/>
      <c r="BA192" s="99"/>
      <c r="BB192" s="99"/>
      <c r="BC192" s="99"/>
      <c r="BD192" s="176"/>
      <c r="BE192" s="197">
        <f t="shared" si="124"/>
        <v>0</v>
      </c>
      <c r="BF192" s="203"/>
      <c r="BG192" s="194">
        <f t="shared" si="93"/>
        <v>0</v>
      </c>
      <c r="BH192" s="99"/>
      <c r="BI192" s="159"/>
      <c r="BJ192" s="117"/>
      <c r="BK192" s="209"/>
      <c r="BL192" s="200"/>
      <c r="BM192" s="200"/>
      <c r="BN192" s="121"/>
      <c r="BO192" s="235"/>
      <c r="BP192" s="149">
        <f t="shared" si="102"/>
        <v>0</v>
      </c>
      <c r="BQ192" s="228"/>
      <c r="BR192" s="232"/>
      <c r="BS192" s="200"/>
      <c r="BT192" s="320" t="s">
        <v>1265</v>
      </c>
      <c r="BU192" s="118"/>
      <c r="BV192" s="118"/>
      <c r="BW192" s="117"/>
      <c r="BX192" s="117"/>
      <c r="BY192" s="117"/>
      <c r="BZ192" s="117"/>
      <c r="CA192" s="117"/>
      <c r="CB192" s="208"/>
      <c r="CC192" s="208"/>
      <c r="CD192" s="208"/>
      <c r="CE192" s="208"/>
      <c r="CF192" s="208"/>
      <c r="CG192" s="208"/>
      <c r="CH192" s="208"/>
      <c r="CI192" s="208"/>
      <c r="CJ192" s="208"/>
      <c r="CK192" s="208"/>
      <c r="CL192" s="208"/>
      <c r="CM192" s="208"/>
      <c r="CN192" s="208"/>
      <c r="CO192" s="208"/>
      <c r="CP192" s="208"/>
      <c r="CQ192" s="208"/>
      <c r="CR192" s="208"/>
      <c r="CS192" s="208"/>
      <c r="CT192" s="208"/>
      <c r="CU192" s="208"/>
      <c r="CV192" s="208"/>
      <c r="CW192" s="208"/>
      <c r="CX192" s="208"/>
      <c r="CY192" s="208"/>
      <c r="CZ192" s="208"/>
      <c r="DA192" s="208"/>
      <c r="DB192" s="208"/>
      <c r="DC192" s="208"/>
      <c r="DD192" s="208"/>
      <c r="DE192" s="208"/>
      <c r="DF192" s="208"/>
      <c r="DG192" s="208"/>
      <c r="DH192" s="101"/>
      <c r="DI192" s="101"/>
      <c r="DJ192" s="101"/>
      <c r="DK192" s="101"/>
      <c r="DL192" s="101"/>
      <c r="DM192" s="149"/>
      <c r="DN192" s="149"/>
      <c r="DO192" s="149"/>
      <c r="DP192" s="101"/>
      <c r="DQ192" s="101"/>
      <c r="DR192" s="111"/>
      <c r="DS192" s="122"/>
      <c r="DT192" s="21"/>
    </row>
    <row r="193" s="15" customFormat="1" ht="80.1" customHeight="1" spans="1:124">
      <c r="A193" s="101">
        <f>+SUBTOTAL(3,G$6:$G193)</f>
        <v>172</v>
      </c>
      <c r="B193" s="94" t="s">
        <v>314</v>
      </c>
      <c r="C193" s="99"/>
      <c r="D193" s="99"/>
      <c r="E193" s="99"/>
      <c r="F193" s="96"/>
      <c r="G193" s="100" t="s">
        <v>316</v>
      </c>
      <c r="H193" s="100" t="s">
        <v>736</v>
      </c>
      <c r="I193" s="100"/>
      <c r="J193" s="118" t="s">
        <v>1266</v>
      </c>
      <c r="K193" s="111"/>
      <c r="L193" s="101">
        <v>1</v>
      </c>
      <c r="M193" s="100" t="s">
        <v>318</v>
      </c>
      <c r="N193" s="101"/>
      <c r="O193" s="101"/>
      <c r="P193" s="101"/>
      <c r="Q193" s="96"/>
      <c r="R193" s="100" t="s">
        <v>1264</v>
      </c>
      <c r="S193" s="101"/>
      <c r="T193" s="101"/>
      <c r="U193" s="96"/>
      <c r="V193" s="96" t="s">
        <v>525</v>
      </c>
      <c r="W193" s="96"/>
      <c r="X193" s="100"/>
      <c r="Y193" s="100"/>
      <c r="Z193" s="121"/>
      <c r="AA193" s="100"/>
      <c r="AB193" s="96"/>
      <c r="AC193" s="96" t="s">
        <v>183</v>
      </c>
      <c r="AD193" s="136" t="s">
        <v>118</v>
      </c>
      <c r="AE193" s="96"/>
      <c r="AF193" s="100"/>
      <c r="AG193" s="96"/>
      <c r="AH193" s="96"/>
      <c r="AI193" s="96"/>
      <c r="AJ193" s="99">
        <v>40</v>
      </c>
      <c r="AK193" s="99"/>
      <c r="AL193" s="149"/>
      <c r="AM193" s="149"/>
      <c r="AN193" s="149"/>
      <c r="AO193" s="98">
        <v>0</v>
      </c>
      <c r="AP193" s="98">
        <f t="shared" si="110"/>
        <v>0</v>
      </c>
      <c r="AQ193" s="98"/>
      <c r="AR193" s="159"/>
      <c r="AS193" s="117"/>
      <c r="AT193" s="149"/>
      <c r="AU193" s="149"/>
      <c r="AV193" s="99"/>
      <c r="AW193" s="99"/>
      <c r="AX193" s="99"/>
      <c r="AY193" s="99"/>
      <c r="AZ193" s="99"/>
      <c r="BA193" s="99"/>
      <c r="BB193" s="99"/>
      <c r="BC193" s="99"/>
      <c r="BD193" s="176"/>
      <c r="BE193" s="197">
        <f t="shared" si="124"/>
        <v>0</v>
      </c>
      <c r="BF193" s="203"/>
      <c r="BG193" s="194">
        <f t="shared" si="93"/>
        <v>0</v>
      </c>
      <c r="BH193" s="99"/>
      <c r="BI193" s="159"/>
      <c r="BJ193" s="117"/>
      <c r="BK193" s="209"/>
      <c r="BL193" s="200"/>
      <c r="BM193" s="200"/>
      <c r="BN193" s="121"/>
      <c r="BO193" s="235"/>
      <c r="BP193" s="149">
        <f t="shared" si="102"/>
        <v>0</v>
      </c>
      <c r="BQ193" s="228"/>
      <c r="BR193" s="232"/>
      <c r="BS193" s="200"/>
      <c r="BT193" s="320" t="s">
        <v>1265</v>
      </c>
      <c r="BU193" s="118"/>
      <c r="BV193" s="118"/>
      <c r="BW193" s="117"/>
      <c r="BX193" s="117"/>
      <c r="BY193" s="117"/>
      <c r="BZ193" s="117"/>
      <c r="CA193" s="117"/>
      <c r="CB193" s="208"/>
      <c r="CC193" s="208"/>
      <c r="CD193" s="208"/>
      <c r="CE193" s="208"/>
      <c r="CF193" s="208"/>
      <c r="CG193" s="208"/>
      <c r="CH193" s="208"/>
      <c r="CI193" s="208"/>
      <c r="CJ193" s="208"/>
      <c r="CK193" s="208"/>
      <c r="CL193" s="208"/>
      <c r="CM193" s="208"/>
      <c r="CN193" s="208"/>
      <c r="CO193" s="208"/>
      <c r="CP193" s="208"/>
      <c r="CQ193" s="208"/>
      <c r="CR193" s="208"/>
      <c r="CS193" s="208"/>
      <c r="CT193" s="208"/>
      <c r="CU193" s="208"/>
      <c r="CV193" s="208"/>
      <c r="CW193" s="208"/>
      <c r="CX193" s="208"/>
      <c r="CY193" s="208"/>
      <c r="CZ193" s="208"/>
      <c r="DA193" s="208"/>
      <c r="DB193" s="208"/>
      <c r="DC193" s="208"/>
      <c r="DD193" s="208"/>
      <c r="DE193" s="208"/>
      <c r="DF193" s="208"/>
      <c r="DG193" s="208"/>
      <c r="DH193" s="101"/>
      <c r="DI193" s="101"/>
      <c r="DJ193" s="101"/>
      <c r="DK193" s="101"/>
      <c r="DL193" s="101"/>
      <c r="DM193" s="149"/>
      <c r="DN193" s="149"/>
      <c r="DO193" s="149"/>
      <c r="DP193" s="101"/>
      <c r="DQ193" s="101"/>
      <c r="DR193" s="111"/>
      <c r="DS193" s="122"/>
      <c r="DT193" s="21"/>
    </row>
    <row r="194" s="15" customFormat="1" ht="80.1" customHeight="1" spans="1:124">
      <c r="A194" s="101">
        <f>+SUBTOTAL(3,G$6:$G194)</f>
        <v>173</v>
      </c>
      <c r="B194" s="94" t="s">
        <v>314</v>
      </c>
      <c r="C194" s="99"/>
      <c r="D194" s="99"/>
      <c r="E194" s="99"/>
      <c r="F194" s="96"/>
      <c r="G194" s="100" t="s">
        <v>316</v>
      </c>
      <c r="H194" s="100" t="s">
        <v>736</v>
      </c>
      <c r="I194" s="100"/>
      <c r="J194" s="118" t="s">
        <v>1267</v>
      </c>
      <c r="K194" s="111"/>
      <c r="L194" s="101">
        <v>1</v>
      </c>
      <c r="M194" s="100" t="s">
        <v>318</v>
      </c>
      <c r="N194" s="101"/>
      <c r="O194" s="101"/>
      <c r="P194" s="101"/>
      <c r="Q194" s="96"/>
      <c r="R194" s="100" t="s">
        <v>1264</v>
      </c>
      <c r="S194" s="101"/>
      <c r="T194" s="101"/>
      <c r="U194" s="96"/>
      <c r="V194" s="96" t="s">
        <v>525</v>
      </c>
      <c r="W194" s="96"/>
      <c r="X194" s="100"/>
      <c r="Y194" s="100"/>
      <c r="Z194" s="121"/>
      <c r="AA194" s="100"/>
      <c r="AB194" s="96"/>
      <c r="AC194" s="96" t="s">
        <v>183</v>
      </c>
      <c r="AD194" s="136" t="s">
        <v>118</v>
      </c>
      <c r="AE194" s="96"/>
      <c r="AF194" s="100"/>
      <c r="AG194" s="96"/>
      <c r="AH194" s="96"/>
      <c r="AI194" s="96"/>
      <c r="AJ194" s="99">
        <v>48</v>
      </c>
      <c r="AK194" s="99"/>
      <c r="AL194" s="149"/>
      <c r="AM194" s="149"/>
      <c r="AN194" s="149"/>
      <c r="AO194" s="98">
        <v>0</v>
      </c>
      <c r="AP194" s="98">
        <f t="shared" si="110"/>
        <v>0</v>
      </c>
      <c r="AQ194" s="98"/>
      <c r="AR194" s="159"/>
      <c r="AS194" s="117"/>
      <c r="AT194" s="149"/>
      <c r="AU194" s="149"/>
      <c r="AV194" s="99"/>
      <c r="AW194" s="99"/>
      <c r="AX194" s="99"/>
      <c r="AY194" s="99"/>
      <c r="AZ194" s="99"/>
      <c r="BA194" s="99"/>
      <c r="BB194" s="99"/>
      <c r="BC194" s="99"/>
      <c r="BD194" s="176"/>
      <c r="BE194" s="197">
        <f t="shared" si="124"/>
        <v>0</v>
      </c>
      <c r="BF194" s="203"/>
      <c r="BG194" s="194">
        <f t="shared" si="93"/>
        <v>0</v>
      </c>
      <c r="BH194" s="99"/>
      <c r="BI194" s="159"/>
      <c r="BJ194" s="117"/>
      <c r="BK194" s="209"/>
      <c r="BL194" s="200"/>
      <c r="BM194" s="200"/>
      <c r="BN194" s="121"/>
      <c r="BO194" s="235"/>
      <c r="BP194" s="149">
        <f t="shared" si="102"/>
        <v>0</v>
      </c>
      <c r="BQ194" s="228"/>
      <c r="BR194" s="232"/>
      <c r="BS194" s="200"/>
      <c r="BT194" s="320" t="s">
        <v>1265</v>
      </c>
      <c r="BU194" s="118"/>
      <c r="BV194" s="118"/>
      <c r="BW194" s="117"/>
      <c r="BX194" s="117"/>
      <c r="BY194" s="117"/>
      <c r="BZ194" s="117"/>
      <c r="CA194" s="117"/>
      <c r="CB194" s="208"/>
      <c r="CC194" s="208"/>
      <c r="CD194" s="208"/>
      <c r="CE194" s="208"/>
      <c r="CF194" s="208"/>
      <c r="CG194" s="208"/>
      <c r="CH194" s="208"/>
      <c r="CI194" s="208"/>
      <c r="CJ194" s="208"/>
      <c r="CK194" s="208"/>
      <c r="CL194" s="208"/>
      <c r="CM194" s="208"/>
      <c r="CN194" s="208"/>
      <c r="CO194" s="208"/>
      <c r="CP194" s="208"/>
      <c r="CQ194" s="208"/>
      <c r="CR194" s="208"/>
      <c r="CS194" s="208"/>
      <c r="CT194" s="208"/>
      <c r="CU194" s="208"/>
      <c r="CV194" s="208"/>
      <c r="CW194" s="208"/>
      <c r="CX194" s="208"/>
      <c r="CY194" s="208"/>
      <c r="CZ194" s="208"/>
      <c r="DA194" s="208"/>
      <c r="DB194" s="208"/>
      <c r="DC194" s="208"/>
      <c r="DD194" s="208"/>
      <c r="DE194" s="208"/>
      <c r="DF194" s="208"/>
      <c r="DG194" s="208"/>
      <c r="DH194" s="101"/>
      <c r="DI194" s="101"/>
      <c r="DJ194" s="101"/>
      <c r="DK194" s="101"/>
      <c r="DL194" s="101"/>
      <c r="DM194" s="149"/>
      <c r="DN194" s="149"/>
      <c r="DO194" s="149"/>
      <c r="DP194" s="101"/>
      <c r="DQ194" s="101"/>
      <c r="DR194" s="111"/>
      <c r="DS194" s="122"/>
      <c r="DT194" s="21"/>
    </row>
    <row r="195" s="15" customFormat="1" ht="141.95" customHeight="1" spans="1:124">
      <c r="A195" s="101">
        <f>+SUBTOTAL(3,G$6:$G195)</f>
        <v>174</v>
      </c>
      <c r="B195" s="94" t="s">
        <v>314</v>
      </c>
      <c r="C195" s="99"/>
      <c r="D195" s="99"/>
      <c r="E195" s="99"/>
      <c r="F195" s="96"/>
      <c r="G195" s="100" t="s">
        <v>316</v>
      </c>
      <c r="H195" s="100" t="s">
        <v>736</v>
      </c>
      <c r="I195" s="100"/>
      <c r="J195" s="118" t="s">
        <v>1268</v>
      </c>
      <c r="K195" s="111"/>
      <c r="L195" s="101">
        <v>1</v>
      </c>
      <c r="M195" s="100" t="s">
        <v>318</v>
      </c>
      <c r="N195" s="101"/>
      <c r="O195" s="101"/>
      <c r="P195" s="101"/>
      <c r="Q195" s="96"/>
      <c r="R195" s="99"/>
      <c r="S195" s="101"/>
      <c r="T195" s="101"/>
      <c r="U195" s="96"/>
      <c r="V195" s="96" t="s">
        <v>525</v>
      </c>
      <c r="W195" s="96"/>
      <c r="X195" s="100"/>
      <c r="Y195" s="100"/>
      <c r="Z195" s="121"/>
      <c r="AA195" s="100"/>
      <c r="AB195" s="96"/>
      <c r="AC195" s="96" t="s">
        <v>183</v>
      </c>
      <c r="AD195" s="136" t="s">
        <v>118</v>
      </c>
      <c r="AE195" s="96"/>
      <c r="AF195" s="100"/>
      <c r="AG195" s="96"/>
      <c r="AH195" s="96"/>
      <c r="AI195" s="96"/>
      <c r="AJ195" s="99">
        <v>90</v>
      </c>
      <c r="AK195" s="99"/>
      <c r="AL195" s="149"/>
      <c r="AM195" s="149"/>
      <c r="AN195" s="149"/>
      <c r="AO195" s="98">
        <v>0</v>
      </c>
      <c r="AP195" s="98">
        <f t="shared" si="110"/>
        <v>0</v>
      </c>
      <c r="AQ195" s="98"/>
      <c r="AR195" s="159"/>
      <c r="AS195" s="117"/>
      <c r="AT195" s="149"/>
      <c r="AU195" s="149"/>
      <c r="AV195" s="99"/>
      <c r="AW195" s="99"/>
      <c r="AX195" s="99"/>
      <c r="AY195" s="99"/>
      <c r="AZ195" s="99"/>
      <c r="BA195" s="99"/>
      <c r="BB195" s="99"/>
      <c r="BC195" s="99"/>
      <c r="BD195" s="176"/>
      <c r="BE195" s="197">
        <f t="shared" si="124"/>
        <v>0</v>
      </c>
      <c r="BF195" s="203"/>
      <c r="BG195" s="194">
        <f t="shared" si="93"/>
        <v>0</v>
      </c>
      <c r="BH195" s="99"/>
      <c r="BI195" s="159"/>
      <c r="BJ195" s="117"/>
      <c r="BK195" s="209"/>
      <c r="BL195" s="200"/>
      <c r="BM195" s="200"/>
      <c r="BN195" s="121"/>
      <c r="BO195" s="235"/>
      <c r="BP195" s="149">
        <f t="shared" si="102"/>
        <v>0</v>
      </c>
      <c r="BQ195" s="228"/>
      <c r="BR195" s="232"/>
      <c r="BS195" s="200"/>
      <c r="BT195" s="118" t="s">
        <v>1269</v>
      </c>
      <c r="BU195" s="118"/>
      <c r="BV195" s="118"/>
      <c r="BW195" s="117"/>
      <c r="BX195" s="117"/>
      <c r="BY195" s="117"/>
      <c r="BZ195" s="117"/>
      <c r="CA195" s="117"/>
      <c r="CB195" s="208"/>
      <c r="CC195" s="208"/>
      <c r="CD195" s="208"/>
      <c r="CE195" s="208"/>
      <c r="CF195" s="208"/>
      <c r="CG195" s="208"/>
      <c r="CH195" s="208"/>
      <c r="CI195" s="208"/>
      <c r="CJ195" s="208"/>
      <c r="CK195" s="208"/>
      <c r="CL195" s="208"/>
      <c r="CM195" s="208"/>
      <c r="CN195" s="208"/>
      <c r="CO195" s="208"/>
      <c r="CP195" s="208"/>
      <c r="CQ195" s="208"/>
      <c r="CR195" s="208"/>
      <c r="CS195" s="208"/>
      <c r="CT195" s="208"/>
      <c r="CU195" s="208"/>
      <c r="CV195" s="208"/>
      <c r="CW195" s="208"/>
      <c r="CX195" s="208"/>
      <c r="CY195" s="208"/>
      <c r="CZ195" s="208"/>
      <c r="DA195" s="208"/>
      <c r="DB195" s="208"/>
      <c r="DC195" s="208"/>
      <c r="DD195" s="208"/>
      <c r="DE195" s="208"/>
      <c r="DF195" s="208"/>
      <c r="DG195" s="208"/>
      <c r="DH195" s="101"/>
      <c r="DI195" s="101"/>
      <c r="DJ195" s="101"/>
      <c r="DK195" s="101"/>
      <c r="DL195" s="101"/>
      <c r="DM195" s="149"/>
      <c r="DN195" s="149"/>
      <c r="DO195" s="149"/>
      <c r="DP195" s="101"/>
      <c r="DQ195" s="101"/>
      <c r="DR195" s="111"/>
      <c r="DS195" s="122"/>
      <c r="DT195" s="21"/>
    </row>
    <row r="196" s="15" customFormat="1" ht="80.1" customHeight="1" spans="1:124">
      <c r="A196" s="101">
        <f>+SUBTOTAL(3,G$6:$G196)</f>
        <v>175</v>
      </c>
      <c r="B196" s="94" t="s">
        <v>314</v>
      </c>
      <c r="C196" s="99" t="s">
        <v>172</v>
      </c>
      <c r="D196" s="99" t="s">
        <v>931</v>
      </c>
      <c r="E196" s="99">
        <v>33</v>
      </c>
      <c r="F196" s="96"/>
      <c r="G196" s="100" t="s">
        <v>316</v>
      </c>
      <c r="H196" s="100" t="s">
        <v>736</v>
      </c>
      <c r="I196" s="100"/>
      <c r="J196" s="118" t="s">
        <v>1270</v>
      </c>
      <c r="K196" s="111"/>
      <c r="L196" s="101">
        <v>1</v>
      </c>
      <c r="M196" s="100" t="s">
        <v>318</v>
      </c>
      <c r="N196" s="101"/>
      <c r="O196" s="101"/>
      <c r="P196" s="100" t="s">
        <v>319</v>
      </c>
      <c r="Q196" s="96"/>
      <c r="R196" s="99"/>
      <c r="S196" s="101"/>
      <c r="T196" s="101"/>
      <c r="U196" s="96"/>
      <c r="V196" s="96" t="s">
        <v>525</v>
      </c>
      <c r="W196" s="96"/>
      <c r="X196" s="100"/>
      <c r="Y196" s="100"/>
      <c r="Z196" s="121"/>
      <c r="AA196" s="100"/>
      <c r="AB196" s="96"/>
      <c r="AC196" s="96" t="s">
        <v>183</v>
      </c>
      <c r="AD196" s="136" t="s">
        <v>118</v>
      </c>
      <c r="AE196" s="96"/>
      <c r="AF196" s="100"/>
      <c r="AG196" s="96"/>
      <c r="AH196" s="96"/>
      <c r="AI196" s="96"/>
      <c r="AJ196" s="99">
        <v>3</v>
      </c>
      <c r="AK196" s="99"/>
      <c r="AL196" s="149"/>
      <c r="AM196" s="149"/>
      <c r="AN196" s="149"/>
      <c r="AO196" s="98">
        <v>0</v>
      </c>
      <c r="AP196" s="98">
        <f t="shared" si="110"/>
        <v>0</v>
      </c>
      <c r="AQ196" s="98"/>
      <c r="AR196" s="159"/>
      <c r="AS196" s="117"/>
      <c r="AT196" s="149"/>
      <c r="AU196" s="149"/>
      <c r="AV196" s="99"/>
      <c r="AW196" s="99"/>
      <c r="AX196" s="99"/>
      <c r="AY196" s="99"/>
      <c r="AZ196" s="99"/>
      <c r="BA196" s="99"/>
      <c r="BB196" s="99"/>
      <c r="BC196" s="99"/>
      <c r="BD196" s="176"/>
      <c r="BE196" s="197">
        <f t="shared" si="124"/>
        <v>0</v>
      </c>
      <c r="BF196" s="203"/>
      <c r="BG196" s="194">
        <f t="shared" si="93"/>
        <v>0</v>
      </c>
      <c r="BH196" s="99"/>
      <c r="BI196" s="159"/>
      <c r="BJ196" s="117"/>
      <c r="BK196" s="209"/>
      <c r="BL196" s="200"/>
      <c r="BM196" s="200"/>
      <c r="BN196" s="121"/>
      <c r="BO196" s="235"/>
      <c r="BP196" s="149">
        <f t="shared" si="102"/>
        <v>0</v>
      </c>
      <c r="BQ196" s="228"/>
      <c r="BR196" s="232"/>
      <c r="BS196" s="200"/>
      <c r="BT196" s="320" t="s">
        <v>1265</v>
      </c>
      <c r="BU196" s="118"/>
      <c r="BV196" s="118"/>
      <c r="BW196" s="117"/>
      <c r="BX196" s="117"/>
      <c r="BY196" s="117"/>
      <c r="BZ196" s="117"/>
      <c r="CA196" s="117"/>
      <c r="CB196" s="208"/>
      <c r="CC196" s="208"/>
      <c r="CD196" s="208"/>
      <c r="CE196" s="208"/>
      <c r="CF196" s="208"/>
      <c r="CG196" s="208"/>
      <c r="CH196" s="208"/>
      <c r="CI196" s="208"/>
      <c r="CJ196" s="208"/>
      <c r="CK196" s="208"/>
      <c r="CL196" s="208"/>
      <c r="CM196" s="208"/>
      <c r="CN196" s="208"/>
      <c r="CO196" s="208"/>
      <c r="CP196" s="208"/>
      <c r="CQ196" s="208"/>
      <c r="CR196" s="208"/>
      <c r="CS196" s="208"/>
      <c r="CT196" s="208"/>
      <c r="CU196" s="208"/>
      <c r="CV196" s="208"/>
      <c r="CW196" s="208"/>
      <c r="CX196" s="208"/>
      <c r="CY196" s="208"/>
      <c r="CZ196" s="208"/>
      <c r="DA196" s="208"/>
      <c r="DB196" s="208"/>
      <c r="DC196" s="208"/>
      <c r="DD196" s="208"/>
      <c r="DE196" s="208"/>
      <c r="DF196" s="208"/>
      <c r="DG196" s="208"/>
      <c r="DH196" s="101"/>
      <c r="DI196" s="101"/>
      <c r="DJ196" s="101"/>
      <c r="DK196" s="101"/>
      <c r="DL196" s="101"/>
      <c r="DM196" s="149"/>
      <c r="DN196" s="149"/>
      <c r="DO196" s="149"/>
      <c r="DP196" s="101"/>
      <c r="DQ196" s="101"/>
      <c r="DR196" s="111"/>
      <c r="DS196" s="122"/>
      <c r="DT196" s="21"/>
    </row>
    <row r="197" s="15" customFormat="1" ht="80.1" customHeight="1" spans="1:124">
      <c r="A197" s="101">
        <f>+SUBTOTAL(3,G$6:$G197)</f>
        <v>176</v>
      </c>
      <c r="B197" s="94" t="s">
        <v>314</v>
      </c>
      <c r="C197" s="99" t="s">
        <v>828</v>
      </c>
      <c r="D197" s="99" t="s">
        <v>1271</v>
      </c>
      <c r="E197" s="99">
        <v>39</v>
      </c>
      <c r="F197" s="96"/>
      <c r="G197" s="100" t="s">
        <v>316</v>
      </c>
      <c r="H197" s="100" t="s">
        <v>736</v>
      </c>
      <c r="I197" s="100"/>
      <c r="J197" s="118" t="s">
        <v>1272</v>
      </c>
      <c r="K197" s="111"/>
      <c r="L197" s="101">
        <v>1</v>
      </c>
      <c r="M197" s="100" t="s">
        <v>318</v>
      </c>
      <c r="N197" s="101"/>
      <c r="O197" s="101"/>
      <c r="P197" s="100" t="s">
        <v>319</v>
      </c>
      <c r="Q197" s="96"/>
      <c r="R197" s="99"/>
      <c r="S197" s="101"/>
      <c r="T197" s="101"/>
      <c r="U197" s="96"/>
      <c r="V197" s="96" t="s">
        <v>525</v>
      </c>
      <c r="W197" s="96"/>
      <c r="X197" s="100"/>
      <c r="Y197" s="100"/>
      <c r="Z197" s="121"/>
      <c r="AA197" s="100"/>
      <c r="AB197" s="96"/>
      <c r="AC197" s="96" t="s">
        <v>183</v>
      </c>
      <c r="AD197" s="136"/>
      <c r="AE197" s="96"/>
      <c r="AF197" s="100"/>
      <c r="AG197" s="96"/>
      <c r="AH197" s="96"/>
      <c r="AI197" s="96"/>
      <c r="AJ197" s="99"/>
      <c r="AK197" s="99"/>
      <c r="AL197" s="149"/>
      <c r="AM197" s="149"/>
      <c r="AN197" s="149"/>
      <c r="AO197" s="98">
        <v>0</v>
      </c>
      <c r="AP197" s="98">
        <f t="shared" si="110"/>
        <v>0</v>
      </c>
      <c r="AQ197" s="98"/>
      <c r="AR197" s="159"/>
      <c r="AS197" s="117"/>
      <c r="AT197" s="149"/>
      <c r="AU197" s="149"/>
      <c r="AV197" s="99"/>
      <c r="AW197" s="99"/>
      <c r="AX197" s="99"/>
      <c r="AY197" s="99"/>
      <c r="AZ197" s="99"/>
      <c r="BA197" s="99"/>
      <c r="BB197" s="99"/>
      <c r="BC197" s="99"/>
      <c r="BD197" s="176"/>
      <c r="BE197" s="197">
        <f t="shared" si="124"/>
        <v>0</v>
      </c>
      <c r="BF197" s="203"/>
      <c r="BG197" s="194">
        <f t="shared" ref="BG197:BG260" si="125">BE197-BF197</f>
        <v>0</v>
      </c>
      <c r="BH197" s="99"/>
      <c r="BI197" s="159"/>
      <c r="BJ197" s="117"/>
      <c r="BK197" s="209"/>
      <c r="BL197" s="200"/>
      <c r="BM197" s="200"/>
      <c r="BN197" s="121"/>
      <c r="BO197" s="235"/>
      <c r="BP197" s="149">
        <f t="shared" si="102"/>
        <v>0</v>
      </c>
      <c r="BQ197" s="228"/>
      <c r="BR197" s="232"/>
      <c r="BS197" s="200"/>
      <c r="BT197" s="118"/>
      <c r="BU197" s="118"/>
      <c r="BV197" s="118"/>
      <c r="BW197" s="117"/>
      <c r="BX197" s="117"/>
      <c r="BY197" s="117"/>
      <c r="BZ197" s="117"/>
      <c r="CA197" s="117"/>
      <c r="CB197" s="208"/>
      <c r="CC197" s="208"/>
      <c r="CD197" s="208"/>
      <c r="CE197" s="208"/>
      <c r="CF197" s="208"/>
      <c r="CG197" s="208"/>
      <c r="CH197" s="208"/>
      <c r="CI197" s="208"/>
      <c r="CJ197" s="208"/>
      <c r="CK197" s="208"/>
      <c r="CL197" s="208"/>
      <c r="CM197" s="208"/>
      <c r="CN197" s="208"/>
      <c r="CO197" s="208"/>
      <c r="CP197" s="208"/>
      <c r="CQ197" s="208"/>
      <c r="CR197" s="208"/>
      <c r="CS197" s="208"/>
      <c r="CT197" s="208"/>
      <c r="CU197" s="208"/>
      <c r="CV197" s="208"/>
      <c r="CW197" s="208"/>
      <c r="CX197" s="208"/>
      <c r="CY197" s="208"/>
      <c r="CZ197" s="208"/>
      <c r="DA197" s="208"/>
      <c r="DB197" s="208"/>
      <c r="DC197" s="208"/>
      <c r="DD197" s="208"/>
      <c r="DE197" s="208"/>
      <c r="DF197" s="208"/>
      <c r="DG197" s="208"/>
      <c r="DH197" s="101"/>
      <c r="DI197" s="101"/>
      <c r="DJ197" s="101"/>
      <c r="DK197" s="101"/>
      <c r="DL197" s="101"/>
      <c r="DM197" s="149"/>
      <c r="DN197" s="149"/>
      <c r="DO197" s="149"/>
      <c r="DP197" s="101"/>
      <c r="DQ197" s="101"/>
      <c r="DR197" s="111"/>
      <c r="DS197" s="122"/>
      <c r="DT197" s="21"/>
    </row>
    <row r="198" s="15" customFormat="1" ht="80.1" customHeight="1" spans="1:124">
      <c r="A198" s="101">
        <f>+SUBTOTAL(3,G$6:$G198)</f>
        <v>177</v>
      </c>
      <c r="B198" s="94" t="s">
        <v>314</v>
      </c>
      <c r="C198" s="99"/>
      <c r="D198" s="99"/>
      <c r="E198" s="99"/>
      <c r="F198" s="96"/>
      <c r="G198" s="100" t="s">
        <v>316</v>
      </c>
      <c r="H198" s="100" t="s">
        <v>736</v>
      </c>
      <c r="I198" s="100"/>
      <c r="J198" s="118" t="s">
        <v>1273</v>
      </c>
      <c r="K198" s="111"/>
      <c r="L198" s="101">
        <v>1</v>
      </c>
      <c r="M198" s="100" t="s">
        <v>318</v>
      </c>
      <c r="N198" s="101"/>
      <c r="O198" s="101"/>
      <c r="P198" s="101"/>
      <c r="Q198" s="96"/>
      <c r="R198" s="96" t="s">
        <v>752</v>
      </c>
      <c r="S198" s="101"/>
      <c r="T198" s="101"/>
      <c r="U198" s="96"/>
      <c r="V198" s="96" t="s">
        <v>525</v>
      </c>
      <c r="W198" s="96"/>
      <c r="X198" s="100"/>
      <c r="Y198" s="100"/>
      <c r="Z198" s="121"/>
      <c r="AA198" s="100"/>
      <c r="AB198" s="96"/>
      <c r="AC198" s="96" t="s">
        <v>183</v>
      </c>
      <c r="AD198" s="136" t="s">
        <v>118</v>
      </c>
      <c r="AE198" s="96"/>
      <c r="AF198" s="100"/>
      <c r="AG198" s="96"/>
      <c r="AH198" s="96"/>
      <c r="AI198" s="96"/>
      <c r="AJ198" s="99">
        <v>3.4</v>
      </c>
      <c r="AK198" s="99"/>
      <c r="AL198" s="149"/>
      <c r="AM198" s="149"/>
      <c r="AN198" s="149"/>
      <c r="AO198" s="98">
        <v>0</v>
      </c>
      <c r="AP198" s="98">
        <f t="shared" si="110"/>
        <v>0</v>
      </c>
      <c r="AQ198" s="98"/>
      <c r="AR198" s="159"/>
      <c r="AS198" s="117"/>
      <c r="AT198" s="149"/>
      <c r="AU198" s="149"/>
      <c r="AV198" s="99"/>
      <c r="AW198" s="99"/>
      <c r="AX198" s="99"/>
      <c r="AY198" s="99"/>
      <c r="AZ198" s="99"/>
      <c r="BA198" s="99"/>
      <c r="BB198" s="99"/>
      <c r="BC198" s="99"/>
      <c r="BD198" s="176"/>
      <c r="BE198" s="197">
        <f t="shared" si="124"/>
        <v>0</v>
      </c>
      <c r="BF198" s="203"/>
      <c r="BG198" s="194">
        <f t="shared" si="125"/>
        <v>0</v>
      </c>
      <c r="BH198" s="99"/>
      <c r="BI198" s="159"/>
      <c r="BJ198" s="117"/>
      <c r="BK198" s="209"/>
      <c r="BL198" s="200"/>
      <c r="BM198" s="200"/>
      <c r="BN198" s="121"/>
      <c r="BO198" s="235"/>
      <c r="BP198" s="149">
        <f t="shared" si="102"/>
        <v>0</v>
      </c>
      <c r="BQ198" s="228"/>
      <c r="BR198" s="232"/>
      <c r="BS198" s="200"/>
      <c r="BT198" s="118"/>
      <c r="BU198" s="118"/>
      <c r="BV198" s="118"/>
      <c r="BW198" s="117"/>
      <c r="BX198" s="117"/>
      <c r="BY198" s="117"/>
      <c r="BZ198" s="117"/>
      <c r="CA198" s="117"/>
      <c r="CB198" s="208"/>
      <c r="CC198" s="208"/>
      <c r="CD198" s="208"/>
      <c r="CE198" s="208"/>
      <c r="CF198" s="208"/>
      <c r="CG198" s="208"/>
      <c r="CH198" s="208"/>
      <c r="CI198" s="208"/>
      <c r="CJ198" s="208"/>
      <c r="CK198" s="208"/>
      <c r="CL198" s="208"/>
      <c r="CM198" s="208"/>
      <c r="CN198" s="208"/>
      <c r="CO198" s="208"/>
      <c r="CP198" s="208"/>
      <c r="CQ198" s="208"/>
      <c r="CR198" s="208"/>
      <c r="CS198" s="208"/>
      <c r="CT198" s="208"/>
      <c r="CU198" s="208"/>
      <c r="CV198" s="208"/>
      <c r="CW198" s="208"/>
      <c r="CX198" s="208"/>
      <c r="CY198" s="208"/>
      <c r="CZ198" s="208"/>
      <c r="DA198" s="208"/>
      <c r="DB198" s="208"/>
      <c r="DC198" s="208"/>
      <c r="DD198" s="208"/>
      <c r="DE198" s="208"/>
      <c r="DF198" s="208"/>
      <c r="DG198" s="208"/>
      <c r="DH198" s="101"/>
      <c r="DI198" s="101"/>
      <c r="DJ198" s="101"/>
      <c r="DK198" s="101"/>
      <c r="DL198" s="101"/>
      <c r="DM198" s="149"/>
      <c r="DN198" s="149"/>
      <c r="DO198" s="149"/>
      <c r="DP198" s="101"/>
      <c r="DQ198" s="101"/>
      <c r="DR198" s="111"/>
      <c r="DS198" s="122"/>
      <c r="DT198" s="21"/>
    </row>
    <row r="199" s="15" customFormat="1" ht="122.1" customHeight="1" spans="1:124">
      <c r="A199" s="101">
        <f>+SUBTOTAL(3,G$6:$G199)</f>
        <v>178</v>
      </c>
      <c r="B199" s="94" t="s">
        <v>252</v>
      </c>
      <c r="C199" s="99" t="s">
        <v>283</v>
      </c>
      <c r="D199" s="99" t="s">
        <v>1274</v>
      </c>
      <c r="E199" s="99">
        <v>43</v>
      </c>
      <c r="F199" s="96"/>
      <c r="G199" s="100" t="s">
        <v>316</v>
      </c>
      <c r="H199" s="100" t="s">
        <v>736</v>
      </c>
      <c r="I199" s="100"/>
      <c r="J199" s="118" t="s">
        <v>1275</v>
      </c>
      <c r="K199" s="111"/>
      <c r="L199" s="101">
        <v>1</v>
      </c>
      <c r="M199" s="100" t="s">
        <v>318</v>
      </c>
      <c r="N199" s="101"/>
      <c r="O199" s="101"/>
      <c r="P199" s="100" t="s">
        <v>319</v>
      </c>
      <c r="Q199" s="96" t="s">
        <v>121</v>
      </c>
      <c r="R199" s="100" t="s">
        <v>1276</v>
      </c>
      <c r="S199" s="101"/>
      <c r="T199" s="101"/>
      <c r="U199" s="96"/>
      <c r="V199" s="96" t="s">
        <v>525</v>
      </c>
      <c r="W199" s="96"/>
      <c r="X199" s="100"/>
      <c r="Y199" s="100"/>
      <c r="Z199" s="121"/>
      <c r="AA199" s="100" t="s">
        <v>181</v>
      </c>
      <c r="AB199" s="96"/>
      <c r="AC199" s="96" t="s">
        <v>183</v>
      </c>
      <c r="AD199" s="136" t="s">
        <v>118</v>
      </c>
      <c r="AE199" s="96"/>
      <c r="AF199" s="100"/>
      <c r="AG199" s="96"/>
      <c r="AH199" s="96"/>
      <c r="AI199" s="96"/>
      <c r="AJ199" s="99">
        <v>9.5</v>
      </c>
      <c r="AK199" s="99"/>
      <c r="AL199" s="149"/>
      <c r="AM199" s="149"/>
      <c r="AN199" s="149"/>
      <c r="AO199" s="98">
        <v>0</v>
      </c>
      <c r="AP199" s="98">
        <f t="shared" si="110"/>
        <v>-0.02</v>
      </c>
      <c r="AQ199" s="98"/>
      <c r="AR199" s="159"/>
      <c r="AS199" s="117"/>
      <c r="AT199" s="149"/>
      <c r="AU199" s="149"/>
      <c r="AV199" s="99"/>
      <c r="AW199" s="99"/>
      <c r="AX199" s="99"/>
      <c r="AY199" s="99"/>
      <c r="AZ199" s="99"/>
      <c r="BA199" s="99"/>
      <c r="BB199" s="99"/>
      <c r="BC199" s="99"/>
      <c r="BD199" s="176"/>
      <c r="BE199" s="197">
        <v>0.02</v>
      </c>
      <c r="BF199" s="203">
        <v>0.02</v>
      </c>
      <c r="BG199" s="194">
        <f t="shared" si="125"/>
        <v>0</v>
      </c>
      <c r="BH199" s="99"/>
      <c r="BI199" s="159"/>
      <c r="BJ199" s="117"/>
      <c r="BK199" s="209"/>
      <c r="BL199" s="200"/>
      <c r="BM199" s="200"/>
      <c r="BN199" s="121"/>
      <c r="BO199" s="235"/>
      <c r="BP199" s="149">
        <f t="shared" si="102"/>
        <v>0.02</v>
      </c>
      <c r="BQ199" s="228"/>
      <c r="BR199" s="232"/>
      <c r="BS199" s="200"/>
      <c r="BT199" s="118" t="s">
        <v>1277</v>
      </c>
      <c r="BU199" s="118"/>
      <c r="BV199" s="118"/>
      <c r="BW199" s="117">
        <f>+COUNTIF(CB199:DD199,"否")</f>
        <v>10</v>
      </c>
      <c r="BX199" s="117"/>
      <c r="BY199" s="117"/>
      <c r="BZ199" s="117"/>
      <c r="CA199" s="117"/>
      <c r="CB199" s="208" t="s">
        <v>231</v>
      </c>
      <c r="CC199" s="208"/>
      <c r="CD199" s="208"/>
      <c r="CE199" s="208" t="s">
        <v>231</v>
      </c>
      <c r="CF199" s="208"/>
      <c r="CG199" s="208"/>
      <c r="CH199" s="208" t="s">
        <v>231</v>
      </c>
      <c r="CI199" s="208"/>
      <c r="CJ199" s="208"/>
      <c r="CK199" s="208"/>
      <c r="CL199" s="208" t="s">
        <v>231</v>
      </c>
      <c r="CM199" s="208"/>
      <c r="CN199" s="208"/>
      <c r="CO199" s="208"/>
      <c r="CP199" s="208" t="s">
        <v>231</v>
      </c>
      <c r="CQ199" s="208"/>
      <c r="CR199" s="208"/>
      <c r="CS199" s="208" t="s">
        <v>231</v>
      </c>
      <c r="CT199" s="208"/>
      <c r="CU199" s="208"/>
      <c r="CV199" s="208" t="s">
        <v>231</v>
      </c>
      <c r="CW199" s="208" t="s">
        <v>231</v>
      </c>
      <c r="CX199" s="208"/>
      <c r="CY199" s="208" t="s">
        <v>231</v>
      </c>
      <c r="CZ199" s="208"/>
      <c r="DA199" s="208"/>
      <c r="DB199" s="208" t="s">
        <v>231</v>
      </c>
      <c r="DC199" s="208"/>
      <c r="DD199" s="208" t="s">
        <v>125</v>
      </c>
      <c r="DE199" s="208"/>
      <c r="DF199" s="208"/>
      <c r="DG199" s="208"/>
      <c r="DH199" s="101"/>
      <c r="DI199" s="101"/>
      <c r="DJ199" s="101"/>
      <c r="DK199" s="101"/>
      <c r="DL199" s="101"/>
      <c r="DM199" s="149"/>
      <c r="DN199" s="149"/>
      <c r="DO199" s="149"/>
      <c r="DP199" s="101"/>
      <c r="DQ199" s="101"/>
      <c r="DR199" s="111" t="s">
        <v>1278</v>
      </c>
      <c r="DS199" s="122">
        <v>19105282800</v>
      </c>
      <c r="DT199" s="21"/>
    </row>
    <row r="200" s="15" customFormat="1" ht="80.1" customHeight="1" spans="1:124">
      <c r="A200" s="101">
        <f>+SUBTOTAL(3,G$6:$G200)</f>
        <v>179</v>
      </c>
      <c r="B200" s="94" t="s">
        <v>314</v>
      </c>
      <c r="C200" s="99"/>
      <c r="D200" s="99"/>
      <c r="E200" s="99"/>
      <c r="F200" s="96"/>
      <c r="G200" s="100" t="s">
        <v>316</v>
      </c>
      <c r="H200" s="100" t="s">
        <v>736</v>
      </c>
      <c r="I200" s="100"/>
      <c r="J200" s="118" t="s">
        <v>1279</v>
      </c>
      <c r="K200" s="111"/>
      <c r="L200" s="101">
        <v>1</v>
      </c>
      <c r="M200" s="100" t="s">
        <v>318</v>
      </c>
      <c r="N200" s="101"/>
      <c r="O200" s="101"/>
      <c r="P200" s="101"/>
      <c r="Q200" s="96"/>
      <c r="R200" s="100" t="s">
        <v>903</v>
      </c>
      <c r="S200" s="101"/>
      <c r="T200" s="101"/>
      <c r="U200" s="96"/>
      <c r="V200" s="96" t="s">
        <v>525</v>
      </c>
      <c r="W200" s="96"/>
      <c r="X200" s="100"/>
      <c r="Y200" s="100"/>
      <c r="Z200" s="121"/>
      <c r="AA200" s="100"/>
      <c r="AB200" s="96"/>
      <c r="AC200" s="96" t="s">
        <v>183</v>
      </c>
      <c r="AD200" s="136" t="s">
        <v>118</v>
      </c>
      <c r="AE200" s="96"/>
      <c r="AF200" s="100"/>
      <c r="AG200" s="96"/>
      <c r="AH200" s="96"/>
      <c r="AI200" s="96"/>
      <c r="AJ200" s="99">
        <v>2</v>
      </c>
      <c r="AK200" s="99"/>
      <c r="AL200" s="149"/>
      <c r="AM200" s="149"/>
      <c r="AN200" s="149"/>
      <c r="AO200" s="98">
        <v>0</v>
      </c>
      <c r="AP200" s="98">
        <f t="shared" si="110"/>
        <v>0</v>
      </c>
      <c r="AQ200" s="98"/>
      <c r="AR200" s="159"/>
      <c r="AS200" s="117"/>
      <c r="AT200" s="149"/>
      <c r="AU200" s="149"/>
      <c r="AV200" s="99"/>
      <c r="AW200" s="99"/>
      <c r="AX200" s="99"/>
      <c r="AY200" s="99"/>
      <c r="AZ200" s="99"/>
      <c r="BA200" s="99"/>
      <c r="BB200" s="99"/>
      <c r="BC200" s="99"/>
      <c r="BD200" s="176"/>
      <c r="BE200" s="197">
        <f t="shared" ref="BE200:BE204" si="126">BH200-(BD200-BC200)</f>
        <v>0</v>
      </c>
      <c r="BF200" s="203"/>
      <c r="BG200" s="194">
        <f t="shared" si="125"/>
        <v>0</v>
      </c>
      <c r="BH200" s="99"/>
      <c r="BI200" s="159"/>
      <c r="BJ200" s="117"/>
      <c r="BK200" s="209"/>
      <c r="BL200" s="200"/>
      <c r="BM200" s="200"/>
      <c r="BN200" s="121"/>
      <c r="BO200" s="235"/>
      <c r="BP200" s="149">
        <f t="shared" si="102"/>
        <v>0</v>
      </c>
      <c r="BQ200" s="228"/>
      <c r="BR200" s="232"/>
      <c r="BS200" s="200"/>
      <c r="BT200" s="118"/>
      <c r="BU200" s="118"/>
      <c r="BV200" s="118"/>
      <c r="BW200" s="117"/>
      <c r="BX200" s="117"/>
      <c r="BY200" s="117"/>
      <c r="BZ200" s="117"/>
      <c r="CA200" s="117"/>
      <c r="CB200" s="208"/>
      <c r="CC200" s="208"/>
      <c r="CD200" s="208"/>
      <c r="CE200" s="208"/>
      <c r="CF200" s="208"/>
      <c r="CG200" s="208"/>
      <c r="CH200" s="208"/>
      <c r="CI200" s="208"/>
      <c r="CJ200" s="208"/>
      <c r="CK200" s="208"/>
      <c r="CL200" s="208"/>
      <c r="CM200" s="208"/>
      <c r="CN200" s="208"/>
      <c r="CO200" s="208"/>
      <c r="CP200" s="208"/>
      <c r="CQ200" s="208"/>
      <c r="CR200" s="208"/>
      <c r="CS200" s="208"/>
      <c r="CT200" s="208"/>
      <c r="CU200" s="208"/>
      <c r="CV200" s="208"/>
      <c r="CW200" s="208"/>
      <c r="CX200" s="208"/>
      <c r="CY200" s="208"/>
      <c r="CZ200" s="208"/>
      <c r="DA200" s="208"/>
      <c r="DB200" s="208"/>
      <c r="DC200" s="208"/>
      <c r="DD200" s="208"/>
      <c r="DE200" s="208"/>
      <c r="DF200" s="208"/>
      <c r="DG200" s="208"/>
      <c r="DH200" s="101"/>
      <c r="DI200" s="101"/>
      <c r="DJ200" s="101"/>
      <c r="DK200" s="101"/>
      <c r="DL200" s="101"/>
      <c r="DM200" s="149"/>
      <c r="DN200" s="149"/>
      <c r="DO200" s="149"/>
      <c r="DP200" s="101"/>
      <c r="DQ200" s="101"/>
      <c r="DR200" s="111"/>
      <c r="DS200" s="122"/>
      <c r="DT200" s="21"/>
    </row>
    <row r="201" s="15" customFormat="1" ht="80.1" customHeight="1" spans="1:124">
      <c r="A201" s="101">
        <f>+SUBTOTAL(3,G$6:$G201)</f>
        <v>180</v>
      </c>
      <c r="B201" s="94" t="s">
        <v>314</v>
      </c>
      <c r="C201" s="99" t="s">
        <v>1280</v>
      </c>
      <c r="D201" s="99" t="s">
        <v>1281</v>
      </c>
      <c r="E201" s="99">
        <v>60</v>
      </c>
      <c r="F201" s="96"/>
      <c r="G201" s="100" t="s">
        <v>316</v>
      </c>
      <c r="H201" s="100" t="s">
        <v>736</v>
      </c>
      <c r="I201" s="100"/>
      <c r="J201" s="118" t="s">
        <v>1282</v>
      </c>
      <c r="K201" s="111"/>
      <c r="L201" s="101">
        <v>1</v>
      </c>
      <c r="M201" s="100" t="s">
        <v>318</v>
      </c>
      <c r="N201" s="101"/>
      <c r="O201" s="101"/>
      <c r="P201" s="100" t="s">
        <v>319</v>
      </c>
      <c r="Q201" s="96"/>
      <c r="R201" s="100" t="s">
        <v>1283</v>
      </c>
      <c r="S201" s="101"/>
      <c r="T201" s="101"/>
      <c r="U201" s="96"/>
      <c r="V201" s="96" t="s">
        <v>525</v>
      </c>
      <c r="W201" s="96"/>
      <c r="X201" s="100"/>
      <c r="Y201" s="100"/>
      <c r="Z201" s="121"/>
      <c r="AA201" s="100"/>
      <c r="AB201" s="96"/>
      <c r="AC201" s="96" t="s">
        <v>183</v>
      </c>
      <c r="AD201" s="136" t="s">
        <v>118</v>
      </c>
      <c r="AE201" s="96"/>
      <c r="AF201" s="100"/>
      <c r="AG201" s="96"/>
      <c r="AH201" s="96"/>
      <c r="AI201" s="96"/>
      <c r="AJ201" s="99">
        <v>1</v>
      </c>
      <c r="AK201" s="99"/>
      <c r="AL201" s="149"/>
      <c r="AM201" s="149"/>
      <c r="AN201" s="149"/>
      <c r="AO201" s="98">
        <v>0</v>
      </c>
      <c r="AP201" s="98">
        <f t="shared" si="110"/>
        <v>0</v>
      </c>
      <c r="AQ201" s="98"/>
      <c r="AR201" s="159"/>
      <c r="AS201" s="117"/>
      <c r="AT201" s="149"/>
      <c r="AU201" s="149"/>
      <c r="AV201" s="99"/>
      <c r="AW201" s="99"/>
      <c r="AX201" s="99"/>
      <c r="AY201" s="99"/>
      <c r="AZ201" s="99"/>
      <c r="BA201" s="99"/>
      <c r="BB201" s="99"/>
      <c r="BC201" s="99"/>
      <c r="BD201" s="176"/>
      <c r="BE201" s="197">
        <f t="shared" si="126"/>
        <v>0</v>
      </c>
      <c r="BF201" s="203"/>
      <c r="BG201" s="194">
        <f t="shared" si="125"/>
        <v>0</v>
      </c>
      <c r="BH201" s="99"/>
      <c r="BI201" s="159"/>
      <c r="BJ201" s="117"/>
      <c r="BK201" s="209"/>
      <c r="BL201" s="200"/>
      <c r="BM201" s="200"/>
      <c r="BN201" s="121"/>
      <c r="BO201" s="235"/>
      <c r="BP201" s="149">
        <f t="shared" si="102"/>
        <v>0</v>
      </c>
      <c r="BQ201" s="228"/>
      <c r="BR201" s="232"/>
      <c r="BS201" s="200"/>
      <c r="BT201" s="118"/>
      <c r="BU201" s="118"/>
      <c r="BV201" s="118"/>
      <c r="BW201" s="117"/>
      <c r="BX201" s="117"/>
      <c r="BY201" s="117"/>
      <c r="BZ201" s="117"/>
      <c r="CA201" s="117"/>
      <c r="CB201" s="208"/>
      <c r="CC201" s="208"/>
      <c r="CD201" s="208"/>
      <c r="CE201" s="208"/>
      <c r="CF201" s="208"/>
      <c r="CG201" s="208"/>
      <c r="CH201" s="208"/>
      <c r="CI201" s="208"/>
      <c r="CJ201" s="208"/>
      <c r="CK201" s="208"/>
      <c r="CL201" s="208"/>
      <c r="CM201" s="208"/>
      <c r="CN201" s="208"/>
      <c r="CO201" s="208"/>
      <c r="CP201" s="208"/>
      <c r="CQ201" s="208"/>
      <c r="CR201" s="208"/>
      <c r="CS201" s="208"/>
      <c r="CT201" s="208"/>
      <c r="CU201" s="208"/>
      <c r="CV201" s="208"/>
      <c r="CW201" s="208"/>
      <c r="CX201" s="208"/>
      <c r="CY201" s="208"/>
      <c r="CZ201" s="208"/>
      <c r="DA201" s="208"/>
      <c r="DB201" s="208"/>
      <c r="DC201" s="208"/>
      <c r="DD201" s="208"/>
      <c r="DE201" s="208"/>
      <c r="DF201" s="208"/>
      <c r="DG201" s="208"/>
      <c r="DH201" s="101"/>
      <c r="DI201" s="101"/>
      <c r="DJ201" s="101"/>
      <c r="DK201" s="101"/>
      <c r="DL201" s="101"/>
      <c r="DM201" s="149"/>
      <c r="DN201" s="149"/>
      <c r="DO201" s="149"/>
      <c r="DP201" s="101"/>
      <c r="DQ201" s="101"/>
      <c r="DR201" s="111"/>
      <c r="DS201" s="122"/>
      <c r="DT201" s="21"/>
    </row>
    <row r="202" s="15" customFormat="1" ht="80.1" customHeight="1" spans="1:124">
      <c r="A202" s="101">
        <f>+SUBTOTAL(3,G$6:$G202)</f>
        <v>181</v>
      </c>
      <c r="B202" s="94" t="s">
        <v>314</v>
      </c>
      <c r="C202" s="99" t="s">
        <v>1284</v>
      </c>
      <c r="D202" s="99" t="s">
        <v>1285</v>
      </c>
      <c r="E202" s="99">
        <v>57</v>
      </c>
      <c r="F202" s="96"/>
      <c r="G202" s="100" t="s">
        <v>316</v>
      </c>
      <c r="H202" s="100" t="s">
        <v>736</v>
      </c>
      <c r="I202" s="100"/>
      <c r="J202" s="118" t="s">
        <v>1286</v>
      </c>
      <c r="K202" s="111"/>
      <c r="L202" s="101">
        <v>1</v>
      </c>
      <c r="M202" s="100" t="s">
        <v>318</v>
      </c>
      <c r="N202" s="101"/>
      <c r="O202" s="101"/>
      <c r="P202" s="100" t="s">
        <v>319</v>
      </c>
      <c r="Q202" s="96"/>
      <c r="R202" s="100" t="s">
        <v>1283</v>
      </c>
      <c r="S202" s="101"/>
      <c r="T202" s="101"/>
      <c r="U202" s="96"/>
      <c r="V202" s="96" t="s">
        <v>525</v>
      </c>
      <c r="W202" s="96"/>
      <c r="X202" s="100"/>
      <c r="Y202" s="100"/>
      <c r="Z202" s="121"/>
      <c r="AA202" s="100"/>
      <c r="AB202" s="96"/>
      <c r="AC202" s="96" t="s">
        <v>183</v>
      </c>
      <c r="AD202" s="136" t="s">
        <v>118</v>
      </c>
      <c r="AE202" s="96"/>
      <c r="AF202" s="100"/>
      <c r="AG202" s="96"/>
      <c r="AH202" s="96"/>
      <c r="AI202" s="96"/>
      <c r="AJ202" s="99">
        <v>0.4</v>
      </c>
      <c r="AK202" s="99"/>
      <c r="AL202" s="149"/>
      <c r="AM202" s="149"/>
      <c r="AN202" s="149"/>
      <c r="AO202" s="98">
        <v>0</v>
      </c>
      <c r="AP202" s="98">
        <f t="shared" si="110"/>
        <v>0</v>
      </c>
      <c r="AQ202" s="98"/>
      <c r="AR202" s="159"/>
      <c r="AS202" s="117"/>
      <c r="AT202" s="149"/>
      <c r="AU202" s="149"/>
      <c r="AV202" s="99"/>
      <c r="AW202" s="99"/>
      <c r="AX202" s="99"/>
      <c r="AY202" s="99"/>
      <c r="AZ202" s="99"/>
      <c r="BA202" s="99"/>
      <c r="BB202" s="99"/>
      <c r="BC202" s="99"/>
      <c r="BD202" s="176"/>
      <c r="BE202" s="197">
        <f t="shared" si="126"/>
        <v>0</v>
      </c>
      <c r="BF202" s="203"/>
      <c r="BG202" s="194">
        <f t="shared" si="125"/>
        <v>0</v>
      </c>
      <c r="BH202" s="99"/>
      <c r="BI202" s="159"/>
      <c r="BJ202" s="117"/>
      <c r="BK202" s="209"/>
      <c r="BL202" s="200"/>
      <c r="BM202" s="200"/>
      <c r="BN202" s="121"/>
      <c r="BO202" s="235"/>
      <c r="BP202" s="149">
        <f t="shared" si="102"/>
        <v>0</v>
      </c>
      <c r="BQ202" s="228"/>
      <c r="BR202" s="232"/>
      <c r="BS202" s="200"/>
      <c r="BT202" s="118"/>
      <c r="BU202" s="118"/>
      <c r="BV202" s="118"/>
      <c r="BW202" s="117"/>
      <c r="BX202" s="117"/>
      <c r="BY202" s="117"/>
      <c r="BZ202" s="117"/>
      <c r="CA202" s="117"/>
      <c r="CB202" s="208"/>
      <c r="CC202" s="208"/>
      <c r="CD202" s="208"/>
      <c r="CE202" s="208"/>
      <c r="CF202" s="208"/>
      <c r="CG202" s="208"/>
      <c r="CH202" s="208"/>
      <c r="CI202" s="208"/>
      <c r="CJ202" s="208"/>
      <c r="CK202" s="208"/>
      <c r="CL202" s="208"/>
      <c r="CM202" s="208"/>
      <c r="CN202" s="208"/>
      <c r="CO202" s="208"/>
      <c r="CP202" s="208"/>
      <c r="CQ202" s="208"/>
      <c r="CR202" s="208"/>
      <c r="CS202" s="208"/>
      <c r="CT202" s="208"/>
      <c r="CU202" s="208"/>
      <c r="CV202" s="208"/>
      <c r="CW202" s="208"/>
      <c r="CX202" s="208"/>
      <c r="CY202" s="208"/>
      <c r="CZ202" s="208"/>
      <c r="DA202" s="208"/>
      <c r="DB202" s="208"/>
      <c r="DC202" s="208"/>
      <c r="DD202" s="208"/>
      <c r="DE202" s="208"/>
      <c r="DF202" s="208"/>
      <c r="DG202" s="208"/>
      <c r="DH202" s="101"/>
      <c r="DI202" s="101"/>
      <c r="DJ202" s="101"/>
      <c r="DK202" s="101"/>
      <c r="DL202" s="101"/>
      <c r="DM202" s="149"/>
      <c r="DN202" s="149"/>
      <c r="DO202" s="149"/>
      <c r="DP202" s="101"/>
      <c r="DQ202" s="101"/>
      <c r="DR202" s="111"/>
      <c r="DS202" s="122"/>
      <c r="DT202" s="21"/>
    </row>
    <row r="203" s="15" customFormat="1" ht="80.1" customHeight="1" spans="1:124">
      <c r="A203" s="101">
        <f>+SUBTOTAL(3,G$6:$G203)</f>
        <v>182</v>
      </c>
      <c r="B203" s="94" t="s">
        <v>314</v>
      </c>
      <c r="C203" s="99" t="s">
        <v>1095</v>
      </c>
      <c r="D203" s="99" t="s">
        <v>1287</v>
      </c>
      <c r="E203" s="99">
        <v>14</v>
      </c>
      <c r="F203" s="96"/>
      <c r="G203" s="100" t="s">
        <v>316</v>
      </c>
      <c r="H203" s="100" t="s">
        <v>736</v>
      </c>
      <c r="I203" s="100"/>
      <c r="J203" s="118" t="s">
        <v>1288</v>
      </c>
      <c r="K203" s="111"/>
      <c r="L203" s="101">
        <v>1</v>
      </c>
      <c r="M203" s="100" t="s">
        <v>318</v>
      </c>
      <c r="N203" s="101"/>
      <c r="O203" s="101"/>
      <c r="P203" s="100" t="s">
        <v>319</v>
      </c>
      <c r="Q203" s="96"/>
      <c r="R203" s="96" t="s">
        <v>584</v>
      </c>
      <c r="S203" s="101"/>
      <c r="T203" s="101"/>
      <c r="U203" s="96"/>
      <c r="V203" s="96" t="s">
        <v>525</v>
      </c>
      <c r="W203" s="96"/>
      <c r="X203" s="100"/>
      <c r="Y203" s="100"/>
      <c r="Z203" s="121"/>
      <c r="AA203" s="100"/>
      <c r="AB203" s="96"/>
      <c r="AC203" s="96" t="s">
        <v>183</v>
      </c>
      <c r="AD203" s="136"/>
      <c r="AE203" s="96"/>
      <c r="AF203" s="100"/>
      <c r="AG203" s="96"/>
      <c r="AH203" s="96"/>
      <c r="AI203" s="96"/>
      <c r="AJ203" s="99"/>
      <c r="AK203" s="99"/>
      <c r="AL203" s="149"/>
      <c r="AM203" s="149"/>
      <c r="AN203" s="149"/>
      <c r="AO203" s="98">
        <v>0</v>
      </c>
      <c r="AP203" s="98">
        <f t="shared" si="110"/>
        <v>0</v>
      </c>
      <c r="AQ203" s="98"/>
      <c r="AR203" s="159"/>
      <c r="AS203" s="117"/>
      <c r="AT203" s="149"/>
      <c r="AU203" s="149"/>
      <c r="AV203" s="99"/>
      <c r="AW203" s="99"/>
      <c r="AX203" s="99"/>
      <c r="AY203" s="99"/>
      <c r="AZ203" s="99"/>
      <c r="BA203" s="99"/>
      <c r="BB203" s="99"/>
      <c r="BC203" s="99"/>
      <c r="BD203" s="176"/>
      <c r="BE203" s="197">
        <f t="shared" si="126"/>
        <v>0</v>
      </c>
      <c r="BF203" s="203"/>
      <c r="BG203" s="194">
        <f t="shared" si="125"/>
        <v>0</v>
      </c>
      <c r="BH203" s="99"/>
      <c r="BI203" s="159"/>
      <c r="BJ203" s="117"/>
      <c r="BK203" s="209"/>
      <c r="BL203" s="200"/>
      <c r="BM203" s="200"/>
      <c r="BN203" s="121"/>
      <c r="BO203" s="235"/>
      <c r="BP203" s="149">
        <f t="shared" si="102"/>
        <v>0</v>
      </c>
      <c r="BQ203" s="228"/>
      <c r="BR203" s="232"/>
      <c r="BS203" s="200"/>
      <c r="BT203" s="118"/>
      <c r="BU203" s="118"/>
      <c r="BV203" s="118"/>
      <c r="BW203" s="117"/>
      <c r="BX203" s="117"/>
      <c r="BY203" s="117"/>
      <c r="BZ203" s="117"/>
      <c r="CA203" s="117"/>
      <c r="CB203" s="208"/>
      <c r="CC203" s="208"/>
      <c r="CD203" s="208"/>
      <c r="CE203" s="208"/>
      <c r="CF203" s="208"/>
      <c r="CG203" s="208"/>
      <c r="CH203" s="208"/>
      <c r="CI203" s="208"/>
      <c r="CJ203" s="208"/>
      <c r="CK203" s="208"/>
      <c r="CL203" s="208"/>
      <c r="CM203" s="208"/>
      <c r="CN203" s="208"/>
      <c r="CO203" s="208"/>
      <c r="CP203" s="208"/>
      <c r="CQ203" s="208"/>
      <c r="CR203" s="208"/>
      <c r="CS203" s="208"/>
      <c r="CT203" s="208"/>
      <c r="CU203" s="208"/>
      <c r="CV203" s="208"/>
      <c r="CW203" s="208"/>
      <c r="CX203" s="208"/>
      <c r="CY203" s="208"/>
      <c r="CZ203" s="208"/>
      <c r="DA203" s="208"/>
      <c r="DB203" s="208"/>
      <c r="DC203" s="208"/>
      <c r="DD203" s="208"/>
      <c r="DE203" s="208"/>
      <c r="DF203" s="208"/>
      <c r="DG203" s="208"/>
      <c r="DH203" s="101"/>
      <c r="DI203" s="101"/>
      <c r="DJ203" s="101"/>
      <c r="DK203" s="101"/>
      <c r="DL203" s="101"/>
      <c r="DM203" s="149"/>
      <c r="DN203" s="149"/>
      <c r="DO203" s="149"/>
      <c r="DP203" s="101"/>
      <c r="DQ203" s="101"/>
      <c r="DR203" s="111"/>
      <c r="DS203" s="122"/>
      <c r="DT203" s="21"/>
    </row>
    <row r="204" s="15" customFormat="1" ht="80.1" customHeight="1" spans="1:124">
      <c r="A204" s="101">
        <f>+SUBTOTAL(3,G$6:$G204)</f>
        <v>183</v>
      </c>
      <c r="B204" s="94" t="s">
        <v>314</v>
      </c>
      <c r="C204" s="95" t="s">
        <v>874</v>
      </c>
      <c r="D204" s="95" t="s">
        <v>1289</v>
      </c>
      <c r="E204" s="95">
        <v>66</v>
      </c>
      <c r="F204" s="96"/>
      <c r="G204" s="100" t="s">
        <v>316</v>
      </c>
      <c r="H204" s="100" t="s">
        <v>736</v>
      </c>
      <c r="I204" s="100"/>
      <c r="J204" s="118" t="s">
        <v>1290</v>
      </c>
      <c r="K204" s="111"/>
      <c r="L204" s="101">
        <v>1</v>
      </c>
      <c r="M204" s="100" t="s">
        <v>318</v>
      </c>
      <c r="N204" s="101"/>
      <c r="O204" s="101"/>
      <c r="P204" s="100" t="s">
        <v>319</v>
      </c>
      <c r="Q204" s="96"/>
      <c r="R204" s="99"/>
      <c r="S204" s="101"/>
      <c r="T204" s="101"/>
      <c r="U204" s="96"/>
      <c r="V204" s="96" t="s">
        <v>525</v>
      </c>
      <c r="W204" s="96"/>
      <c r="X204" s="100"/>
      <c r="Y204" s="100"/>
      <c r="Z204" s="121"/>
      <c r="AA204" s="100"/>
      <c r="AB204" s="96"/>
      <c r="AC204" s="96" t="s">
        <v>183</v>
      </c>
      <c r="AD204" s="136" t="s">
        <v>118</v>
      </c>
      <c r="AE204" s="96"/>
      <c r="AF204" s="100"/>
      <c r="AG204" s="96"/>
      <c r="AH204" s="96"/>
      <c r="AI204" s="96"/>
      <c r="AJ204" s="99">
        <v>50</v>
      </c>
      <c r="AK204" s="99"/>
      <c r="AL204" s="149"/>
      <c r="AM204" s="149"/>
      <c r="AN204" s="149"/>
      <c r="AO204" s="98">
        <v>0</v>
      </c>
      <c r="AP204" s="98">
        <f t="shared" si="110"/>
        <v>0</v>
      </c>
      <c r="AQ204" s="98"/>
      <c r="AR204" s="159"/>
      <c r="AS204" s="117"/>
      <c r="AT204" s="149"/>
      <c r="AU204" s="149"/>
      <c r="AV204" s="99"/>
      <c r="AW204" s="99"/>
      <c r="AX204" s="99"/>
      <c r="AY204" s="99"/>
      <c r="AZ204" s="99"/>
      <c r="BA204" s="99"/>
      <c r="BB204" s="99"/>
      <c r="BC204" s="99"/>
      <c r="BD204" s="176"/>
      <c r="BE204" s="197">
        <f t="shared" si="126"/>
        <v>0</v>
      </c>
      <c r="BF204" s="203"/>
      <c r="BG204" s="194">
        <f t="shared" si="125"/>
        <v>0</v>
      </c>
      <c r="BH204" s="99"/>
      <c r="BI204" s="159"/>
      <c r="BJ204" s="117"/>
      <c r="BK204" s="209"/>
      <c r="BL204" s="200"/>
      <c r="BM204" s="200"/>
      <c r="BN204" s="121"/>
      <c r="BO204" s="235"/>
      <c r="BP204" s="149">
        <f t="shared" si="102"/>
        <v>0</v>
      </c>
      <c r="BQ204" s="228"/>
      <c r="BR204" s="232"/>
      <c r="BS204" s="200"/>
      <c r="BT204" s="118"/>
      <c r="BU204" s="118"/>
      <c r="BV204" s="118"/>
      <c r="BW204" s="117"/>
      <c r="BX204" s="117"/>
      <c r="BY204" s="117"/>
      <c r="BZ204" s="117"/>
      <c r="CA204" s="117"/>
      <c r="CB204" s="208"/>
      <c r="CC204" s="208"/>
      <c r="CD204" s="208"/>
      <c r="CE204" s="208"/>
      <c r="CF204" s="208"/>
      <c r="CG204" s="208"/>
      <c r="CH204" s="208"/>
      <c r="CI204" s="208"/>
      <c r="CJ204" s="208"/>
      <c r="CK204" s="208"/>
      <c r="CL204" s="208"/>
      <c r="CM204" s="208"/>
      <c r="CN204" s="208"/>
      <c r="CO204" s="208"/>
      <c r="CP204" s="208"/>
      <c r="CQ204" s="208"/>
      <c r="CR204" s="208"/>
      <c r="CS204" s="208"/>
      <c r="CT204" s="208"/>
      <c r="CU204" s="208"/>
      <c r="CV204" s="208"/>
      <c r="CW204" s="208"/>
      <c r="CX204" s="208"/>
      <c r="CY204" s="208"/>
      <c r="CZ204" s="208"/>
      <c r="DA204" s="208"/>
      <c r="DB204" s="208"/>
      <c r="DC204" s="208"/>
      <c r="DD204" s="208"/>
      <c r="DE204" s="208"/>
      <c r="DF204" s="208"/>
      <c r="DG204" s="208"/>
      <c r="DH204" s="101"/>
      <c r="DI204" s="101"/>
      <c r="DJ204" s="101"/>
      <c r="DK204" s="101"/>
      <c r="DL204" s="101"/>
      <c r="DM204" s="149"/>
      <c r="DN204" s="149"/>
      <c r="DO204" s="149"/>
      <c r="DP204" s="101"/>
      <c r="DQ204" s="101"/>
      <c r="DR204" s="111"/>
      <c r="DS204" s="122"/>
      <c r="DT204" s="21"/>
    </row>
    <row r="205" s="15" customFormat="1" ht="80.1" customHeight="1" spans="1:124">
      <c r="A205" s="101">
        <f>+SUBTOTAL(3,G$6:$G205)</f>
        <v>184</v>
      </c>
      <c r="B205" s="94"/>
      <c r="C205" s="95"/>
      <c r="D205" s="95"/>
      <c r="E205" s="95"/>
      <c r="F205" s="96"/>
      <c r="G205" s="100" t="s">
        <v>316</v>
      </c>
      <c r="H205" s="100" t="s">
        <v>736</v>
      </c>
      <c r="I205" s="100"/>
      <c r="J205" s="118" t="s">
        <v>1291</v>
      </c>
      <c r="K205" s="111"/>
      <c r="L205" s="101"/>
      <c r="M205" s="100" t="s">
        <v>300</v>
      </c>
      <c r="N205" s="101"/>
      <c r="O205" s="101"/>
      <c r="P205" s="100"/>
      <c r="Q205" s="96"/>
      <c r="R205" s="99"/>
      <c r="S205" s="101"/>
      <c r="T205" s="101"/>
      <c r="U205" s="96"/>
      <c r="V205" s="96"/>
      <c r="W205" s="96"/>
      <c r="X205" s="100"/>
      <c r="Y205" s="100"/>
      <c r="Z205" s="121"/>
      <c r="AA205" s="100" t="s">
        <v>181</v>
      </c>
      <c r="AB205" s="96"/>
      <c r="AC205" s="96"/>
      <c r="AD205" s="136"/>
      <c r="AE205" s="96"/>
      <c r="AF205" s="100"/>
      <c r="AG205" s="96"/>
      <c r="AH205" s="96"/>
      <c r="AI205" s="96"/>
      <c r="AJ205" s="99"/>
      <c r="AK205" s="99"/>
      <c r="AL205" s="149"/>
      <c r="AM205" s="149"/>
      <c r="AN205" s="149"/>
      <c r="AO205" s="98"/>
      <c r="AP205" s="98"/>
      <c r="AQ205" s="98"/>
      <c r="AR205" s="159"/>
      <c r="AS205" s="117"/>
      <c r="AT205" s="149"/>
      <c r="AU205" s="149"/>
      <c r="AV205" s="99"/>
      <c r="AW205" s="99"/>
      <c r="AX205" s="99"/>
      <c r="AY205" s="99"/>
      <c r="AZ205" s="99"/>
      <c r="BA205" s="99"/>
      <c r="BB205" s="99"/>
      <c r="BC205" s="99"/>
      <c r="BD205" s="176"/>
      <c r="BE205" s="197">
        <v>0.07</v>
      </c>
      <c r="BF205" s="203">
        <v>0.07</v>
      </c>
      <c r="BG205" s="194">
        <f t="shared" si="125"/>
        <v>0</v>
      </c>
      <c r="BH205" s="99"/>
      <c r="BI205" s="159"/>
      <c r="BJ205" s="117"/>
      <c r="BK205" s="209"/>
      <c r="BL205" s="200"/>
      <c r="BM205" s="200"/>
      <c r="BN205" s="121"/>
      <c r="BO205" s="235"/>
      <c r="BP205" s="149">
        <f t="shared" si="102"/>
        <v>0.07</v>
      </c>
      <c r="BQ205" s="228"/>
      <c r="BR205" s="232"/>
      <c r="BS205" s="200"/>
      <c r="BT205" s="118"/>
      <c r="BU205" s="118"/>
      <c r="BV205" s="118"/>
      <c r="BW205" s="117"/>
      <c r="BX205" s="117"/>
      <c r="BY205" s="117"/>
      <c r="BZ205" s="117"/>
      <c r="CA205" s="117"/>
      <c r="CB205" s="208"/>
      <c r="CC205" s="208"/>
      <c r="CD205" s="208"/>
      <c r="CE205" s="208"/>
      <c r="CF205" s="208"/>
      <c r="CG205" s="208"/>
      <c r="CH205" s="208"/>
      <c r="CI205" s="208"/>
      <c r="CJ205" s="208"/>
      <c r="CK205" s="208"/>
      <c r="CL205" s="208"/>
      <c r="CM205" s="208"/>
      <c r="CN205" s="208"/>
      <c r="CO205" s="208"/>
      <c r="CP205" s="208"/>
      <c r="CQ205" s="208"/>
      <c r="CR205" s="208"/>
      <c r="CS205" s="208"/>
      <c r="CT205" s="208"/>
      <c r="CU205" s="208"/>
      <c r="CV205" s="208"/>
      <c r="CW205" s="208"/>
      <c r="CX205" s="208"/>
      <c r="CY205" s="208"/>
      <c r="CZ205" s="208"/>
      <c r="DA205" s="208"/>
      <c r="DB205" s="208"/>
      <c r="DC205" s="208"/>
      <c r="DD205" s="208"/>
      <c r="DE205" s="208"/>
      <c r="DF205" s="208"/>
      <c r="DG205" s="208"/>
      <c r="DH205" s="101"/>
      <c r="DI205" s="101"/>
      <c r="DJ205" s="101"/>
      <c r="DK205" s="101"/>
      <c r="DL205" s="101"/>
      <c r="DM205" s="149"/>
      <c r="DN205" s="149"/>
      <c r="DO205" s="149"/>
      <c r="DP205" s="101"/>
      <c r="DQ205" s="101"/>
      <c r="DR205" s="111"/>
      <c r="DS205" s="122"/>
      <c r="DT205" s="21"/>
    </row>
    <row r="206" s="15" customFormat="1" ht="80.1" customHeight="1" spans="1:124">
      <c r="A206" s="101">
        <f>+SUBTOTAL(3,G$6:$G206)</f>
        <v>185</v>
      </c>
      <c r="B206" s="94"/>
      <c r="C206" s="95"/>
      <c r="D206" s="95"/>
      <c r="E206" s="95"/>
      <c r="F206" s="96"/>
      <c r="G206" s="100" t="s">
        <v>316</v>
      </c>
      <c r="H206" s="100" t="s">
        <v>736</v>
      </c>
      <c r="I206" s="100"/>
      <c r="J206" s="118" t="s">
        <v>1292</v>
      </c>
      <c r="K206" s="111"/>
      <c r="L206" s="101"/>
      <c r="M206" s="100" t="s">
        <v>300</v>
      </c>
      <c r="N206" s="101"/>
      <c r="O206" s="101"/>
      <c r="P206" s="100"/>
      <c r="Q206" s="96"/>
      <c r="R206" s="99"/>
      <c r="S206" s="101"/>
      <c r="T206" s="101"/>
      <c r="U206" s="96"/>
      <c r="V206" s="96"/>
      <c r="W206" s="96"/>
      <c r="X206" s="100"/>
      <c r="Y206" s="100"/>
      <c r="Z206" s="121"/>
      <c r="AA206" s="100" t="s">
        <v>181</v>
      </c>
      <c r="AB206" s="96"/>
      <c r="AC206" s="96"/>
      <c r="AD206" s="136"/>
      <c r="AE206" s="96"/>
      <c r="AF206" s="100"/>
      <c r="AG206" s="96"/>
      <c r="AH206" s="96"/>
      <c r="AI206" s="96"/>
      <c r="AJ206" s="99"/>
      <c r="AK206" s="99"/>
      <c r="AL206" s="149"/>
      <c r="AM206" s="149"/>
      <c r="AN206" s="149"/>
      <c r="AO206" s="98"/>
      <c r="AP206" s="98"/>
      <c r="AQ206" s="98"/>
      <c r="AR206" s="159"/>
      <c r="AS206" s="117"/>
      <c r="AT206" s="149"/>
      <c r="AU206" s="149"/>
      <c r="AV206" s="99"/>
      <c r="AW206" s="99"/>
      <c r="AX206" s="99"/>
      <c r="AY206" s="99"/>
      <c r="AZ206" s="99"/>
      <c r="BA206" s="99"/>
      <c r="BB206" s="99"/>
      <c r="BC206" s="99"/>
      <c r="BD206" s="176"/>
      <c r="BE206" s="197">
        <v>0.01</v>
      </c>
      <c r="BF206" s="203">
        <v>0.01</v>
      </c>
      <c r="BG206" s="194">
        <f t="shared" si="125"/>
        <v>0</v>
      </c>
      <c r="BH206" s="99"/>
      <c r="BI206" s="159"/>
      <c r="BJ206" s="117"/>
      <c r="BK206" s="209"/>
      <c r="BL206" s="200"/>
      <c r="BM206" s="200"/>
      <c r="BN206" s="121"/>
      <c r="BO206" s="235"/>
      <c r="BP206" s="149"/>
      <c r="BQ206" s="228"/>
      <c r="BR206" s="232"/>
      <c r="BS206" s="200"/>
      <c r="BT206" s="118"/>
      <c r="BU206" s="118"/>
      <c r="BV206" s="118"/>
      <c r="BW206" s="117"/>
      <c r="BX206" s="117"/>
      <c r="BY206" s="117"/>
      <c r="BZ206" s="117"/>
      <c r="CA206" s="117"/>
      <c r="CB206" s="208"/>
      <c r="CC206" s="208"/>
      <c r="CD206" s="208"/>
      <c r="CE206" s="208"/>
      <c r="CF206" s="208"/>
      <c r="CG206" s="208"/>
      <c r="CH206" s="208"/>
      <c r="CI206" s="208"/>
      <c r="CJ206" s="208"/>
      <c r="CK206" s="208"/>
      <c r="CL206" s="208"/>
      <c r="CM206" s="208"/>
      <c r="CN206" s="208"/>
      <c r="CO206" s="208"/>
      <c r="CP206" s="208"/>
      <c r="CQ206" s="208"/>
      <c r="CR206" s="208"/>
      <c r="CS206" s="208"/>
      <c r="CT206" s="208"/>
      <c r="CU206" s="208"/>
      <c r="CV206" s="208"/>
      <c r="CW206" s="208"/>
      <c r="CX206" s="208"/>
      <c r="CY206" s="208"/>
      <c r="CZ206" s="208"/>
      <c r="DA206" s="208"/>
      <c r="DB206" s="208"/>
      <c r="DC206" s="208"/>
      <c r="DD206" s="208"/>
      <c r="DE206" s="208"/>
      <c r="DF206" s="208"/>
      <c r="DG206" s="208"/>
      <c r="DH206" s="101"/>
      <c r="DI206" s="101"/>
      <c r="DJ206" s="101"/>
      <c r="DK206" s="101"/>
      <c r="DL206" s="101"/>
      <c r="DM206" s="149"/>
      <c r="DN206" s="149"/>
      <c r="DO206" s="149"/>
      <c r="DP206" s="101"/>
      <c r="DQ206" s="101"/>
      <c r="DR206" s="111"/>
      <c r="DS206" s="122"/>
      <c r="DT206" s="21"/>
    </row>
    <row r="207" s="15" customFormat="1" ht="80.1" customHeight="1" spans="1:124">
      <c r="A207" s="101">
        <f>+SUBTOTAL(3,G$6:$G207)</f>
        <v>186</v>
      </c>
      <c r="B207" s="94"/>
      <c r="C207" s="95"/>
      <c r="D207" s="95"/>
      <c r="E207" s="95"/>
      <c r="F207" s="96"/>
      <c r="G207" s="100" t="s">
        <v>316</v>
      </c>
      <c r="H207" s="100" t="s">
        <v>736</v>
      </c>
      <c r="I207" s="100"/>
      <c r="J207" s="118" t="s">
        <v>1293</v>
      </c>
      <c r="K207" s="111"/>
      <c r="L207" s="101"/>
      <c r="M207" s="100" t="s">
        <v>300</v>
      </c>
      <c r="N207" s="101"/>
      <c r="O207" s="101"/>
      <c r="P207" s="100"/>
      <c r="Q207" s="96"/>
      <c r="R207" s="99"/>
      <c r="S207" s="101"/>
      <c r="T207" s="101"/>
      <c r="U207" s="96"/>
      <c r="V207" s="96"/>
      <c r="W207" s="96"/>
      <c r="X207" s="100"/>
      <c r="Y207" s="100"/>
      <c r="Z207" s="121"/>
      <c r="AA207" s="100" t="s">
        <v>181</v>
      </c>
      <c r="AB207" s="96"/>
      <c r="AC207" s="96"/>
      <c r="AD207" s="136"/>
      <c r="AE207" s="96"/>
      <c r="AF207" s="100"/>
      <c r="AG207" s="96"/>
      <c r="AH207" s="96"/>
      <c r="AI207" s="96"/>
      <c r="AJ207" s="99"/>
      <c r="AK207" s="99"/>
      <c r="AL207" s="149"/>
      <c r="AM207" s="149"/>
      <c r="AN207" s="149"/>
      <c r="AO207" s="98"/>
      <c r="AP207" s="98"/>
      <c r="AQ207" s="98"/>
      <c r="AR207" s="159"/>
      <c r="AS207" s="117"/>
      <c r="AT207" s="149"/>
      <c r="AU207" s="149"/>
      <c r="AV207" s="99"/>
      <c r="AW207" s="99"/>
      <c r="AX207" s="99"/>
      <c r="AY207" s="99"/>
      <c r="AZ207" s="99"/>
      <c r="BA207" s="99"/>
      <c r="BB207" s="99"/>
      <c r="BC207" s="99"/>
      <c r="BD207" s="176"/>
      <c r="BE207" s="197">
        <v>0.02</v>
      </c>
      <c r="BF207" s="203">
        <v>0.02</v>
      </c>
      <c r="BG207" s="194">
        <f t="shared" si="125"/>
        <v>0</v>
      </c>
      <c r="BH207" s="99"/>
      <c r="BI207" s="159"/>
      <c r="BJ207" s="117"/>
      <c r="BK207" s="209"/>
      <c r="BL207" s="200"/>
      <c r="BM207" s="200"/>
      <c r="BN207" s="121"/>
      <c r="BO207" s="235"/>
      <c r="BP207" s="149"/>
      <c r="BQ207" s="228"/>
      <c r="BR207" s="232"/>
      <c r="BS207" s="200"/>
      <c r="BT207" s="118"/>
      <c r="BU207" s="118"/>
      <c r="BV207" s="118"/>
      <c r="BW207" s="117"/>
      <c r="BX207" s="117"/>
      <c r="BY207" s="117"/>
      <c r="BZ207" s="117"/>
      <c r="CA207" s="117"/>
      <c r="CB207" s="208"/>
      <c r="CC207" s="208"/>
      <c r="CD207" s="208"/>
      <c r="CE207" s="208"/>
      <c r="CF207" s="208"/>
      <c r="CG207" s="208"/>
      <c r="CH207" s="208"/>
      <c r="CI207" s="208"/>
      <c r="CJ207" s="208"/>
      <c r="CK207" s="208"/>
      <c r="CL207" s="208"/>
      <c r="CM207" s="208"/>
      <c r="CN207" s="208"/>
      <c r="CO207" s="208"/>
      <c r="CP207" s="208"/>
      <c r="CQ207" s="208"/>
      <c r="CR207" s="208"/>
      <c r="CS207" s="208"/>
      <c r="CT207" s="208"/>
      <c r="CU207" s="208"/>
      <c r="CV207" s="208"/>
      <c r="CW207" s="208"/>
      <c r="CX207" s="208"/>
      <c r="CY207" s="208"/>
      <c r="CZ207" s="208"/>
      <c r="DA207" s="208"/>
      <c r="DB207" s="208"/>
      <c r="DC207" s="208"/>
      <c r="DD207" s="208"/>
      <c r="DE207" s="208"/>
      <c r="DF207" s="208"/>
      <c r="DG207" s="208"/>
      <c r="DH207" s="101"/>
      <c r="DI207" s="101"/>
      <c r="DJ207" s="101"/>
      <c r="DK207" s="101"/>
      <c r="DL207" s="101"/>
      <c r="DM207" s="149"/>
      <c r="DN207" s="149"/>
      <c r="DO207" s="149"/>
      <c r="DP207" s="101"/>
      <c r="DQ207" s="101"/>
      <c r="DR207" s="111"/>
      <c r="DS207" s="122"/>
      <c r="DT207" s="21"/>
    </row>
    <row r="208" s="26" customFormat="1" ht="345" customHeight="1" spans="1:123">
      <c r="A208" s="90">
        <f>+SUBTOTAL(3,G$6:$G208)</f>
        <v>187</v>
      </c>
      <c r="B208" s="94" t="str">
        <f t="shared" ref="B208:B227" si="127">_xlfn.IFS(AND(BI208="否",BX208="办结"),"手续已办结未开工",AND(BI208="是",BX208="未办结"),"手续未办结已开工",AND(BI208="否",BX208="未办结"),"手续未办结未开工",AND(BI208="是",BX208="办结"),"手续已办结已开工")</f>
        <v>手续已办结已开工</v>
      </c>
      <c r="C208" s="98"/>
      <c r="D208" s="98"/>
      <c r="E208" s="98"/>
      <c r="F208" s="96" t="s">
        <v>103</v>
      </c>
      <c r="G208" s="94" t="s">
        <v>316</v>
      </c>
      <c r="H208" s="94" t="s">
        <v>1294</v>
      </c>
      <c r="I208" s="94"/>
      <c r="J208" s="110" t="s">
        <v>1295</v>
      </c>
      <c r="K208" s="111" t="s">
        <v>1296</v>
      </c>
      <c r="L208" s="90">
        <v>1</v>
      </c>
      <c r="M208" s="94" t="s">
        <v>107</v>
      </c>
      <c r="N208" s="94"/>
      <c r="O208" s="94"/>
      <c r="P208" s="94"/>
      <c r="Q208" s="99"/>
      <c r="R208" s="99"/>
      <c r="S208" s="101"/>
      <c r="T208" s="101"/>
      <c r="U208" s="101"/>
      <c r="V208" s="100" t="s">
        <v>111</v>
      </c>
      <c r="W208" s="100" t="s">
        <v>111</v>
      </c>
      <c r="X208" s="111" t="s">
        <v>741</v>
      </c>
      <c r="Y208" s="101"/>
      <c r="Z208" s="101"/>
      <c r="AA208" s="100" t="s">
        <v>115</v>
      </c>
      <c r="AB208" s="96" t="s">
        <v>116</v>
      </c>
      <c r="AC208" s="100" t="s">
        <v>338</v>
      </c>
      <c r="AD208" s="100" t="s">
        <v>118</v>
      </c>
      <c r="AE208" s="96"/>
      <c r="AF208" s="100" t="s">
        <v>134</v>
      </c>
      <c r="AG208" s="96" t="s">
        <v>53</v>
      </c>
      <c r="AH208" s="96" t="s">
        <v>120</v>
      </c>
      <c r="AI208" s="96">
        <v>1</v>
      </c>
      <c r="AJ208" s="148">
        <v>6.55</v>
      </c>
      <c r="AK208" s="148">
        <v>0</v>
      </c>
      <c r="AL208" s="149">
        <v>0</v>
      </c>
      <c r="AM208" s="268">
        <v>0.5</v>
      </c>
      <c r="AN208" s="268"/>
      <c r="AO208" s="98">
        <v>0</v>
      </c>
      <c r="AP208" s="98">
        <f t="shared" ref="AP208:AP228" si="128">+AM208-BC208-BE208</f>
        <v>0.1033</v>
      </c>
      <c r="AQ208" s="98">
        <v>0.5</v>
      </c>
      <c r="AR208" s="125" t="s">
        <v>121</v>
      </c>
      <c r="AS208" s="117">
        <f t="shared" ref="AS208:AS227" si="129">+IF(OR(AR208="是",AR208="完工"),1,0)</f>
        <v>1</v>
      </c>
      <c r="AT208" s="101"/>
      <c r="AU208" s="101"/>
      <c r="AV208" s="101"/>
      <c r="AW208" s="99"/>
      <c r="AX208" s="98"/>
      <c r="AY208" s="98"/>
      <c r="AZ208" s="148"/>
      <c r="BA208" s="148"/>
      <c r="BB208" s="148"/>
      <c r="BC208" s="148"/>
      <c r="BD208" s="175">
        <v>0.1033</v>
      </c>
      <c r="BE208" s="197">
        <f t="shared" ref="BE208:BE211" si="130">BH208-(BD208-BC208)</f>
        <v>0.3967</v>
      </c>
      <c r="BF208" s="198">
        <v>0.1</v>
      </c>
      <c r="BG208" s="194">
        <f t="shared" si="125"/>
        <v>0.2967</v>
      </c>
      <c r="BH208" s="148">
        <v>0.5</v>
      </c>
      <c r="BI208" s="125" t="s">
        <v>121</v>
      </c>
      <c r="BJ208" s="117">
        <f t="shared" ref="BJ208:BJ227" si="131">+IF(OR(BI208="是",BI208="完工"),1,0)</f>
        <v>1</v>
      </c>
      <c r="BK208" s="202"/>
      <c r="BL208" s="122"/>
      <c r="BM208" s="122"/>
      <c r="BN208" s="117">
        <v>1</v>
      </c>
      <c r="BO208" s="209"/>
      <c r="BP208" s="149">
        <v>1.2</v>
      </c>
      <c r="BQ208" s="228"/>
      <c r="BR208" s="232" t="s">
        <v>1297</v>
      </c>
      <c r="BS208" s="122"/>
      <c r="BT208" s="112" t="s">
        <v>1298</v>
      </c>
      <c r="BU208" s="112"/>
      <c r="BV208" s="112"/>
      <c r="BW208" s="127">
        <f t="shared" ref="BW208:BW227" si="132">+COUNTIF(CB208:DD208,"否")</f>
        <v>0</v>
      </c>
      <c r="BX208" s="125" t="str">
        <f t="shared" ref="BX208:BX216" si="133">+IF(BW208=0,"办结","未办结")</f>
        <v>办结</v>
      </c>
      <c r="BY208" s="117"/>
      <c r="BZ208" s="99"/>
      <c r="CA208" s="99"/>
      <c r="CB208" s="95" t="s">
        <v>125</v>
      </c>
      <c r="CC208" s="95"/>
      <c r="CD208" s="95" t="s">
        <v>125</v>
      </c>
      <c r="CE208" s="95" t="s">
        <v>125</v>
      </c>
      <c r="CF208" s="95"/>
      <c r="CG208" s="95" t="s">
        <v>125</v>
      </c>
      <c r="CH208" s="95" t="s">
        <v>125</v>
      </c>
      <c r="CI208" s="95"/>
      <c r="CJ208" s="95"/>
      <c r="CK208" s="95" t="s">
        <v>125</v>
      </c>
      <c r="CL208" s="95" t="s">
        <v>125</v>
      </c>
      <c r="CM208" s="95"/>
      <c r="CN208" s="95"/>
      <c r="CO208" s="95"/>
      <c r="CP208" s="95" t="s">
        <v>125</v>
      </c>
      <c r="CQ208" s="95"/>
      <c r="CR208" s="95"/>
      <c r="CS208" s="95" t="s">
        <v>125</v>
      </c>
      <c r="CT208" s="95"/>
      <c r="CU208" s="95"/>
      <c r="CV208" s="95" t="s">
        <v>125</v>
      </c>
      <c r="CW208" s="125" t="s">
        <v>125</v>
      </c>
      <c r="CX208" s="95"/>
      <c r="CY208" s="95" t="s">
        <v>125</v>
      </c>
      <c r="CZ208" s="95"/>
      <c r="DA208" s="95"/>
      <c r="DB208" s="95" t="s">
        <v>125</v>
      </c>
      <c r="DC208" s="95"/>
      <c r="DD208" s="95" t="s">
        <v>125</v>
      </c>
      <c r="DE208" s="199"/>
      <c r="DF208" s="199" t="s">
        <v>125</v>
      </c>
      <c r="DG208" s="199"/>
      <c r="DH208" s="101"/>
      <c r="DI208" s="101"/>
      <c r="DJ208" s="101"/>
      <c r="DK208" s="101"/>
      <c r="DL208" s="101"/>
      <c r="DM208" s="268"/>
      <c r="DN208" s="148">
        <f t="shared" ref="DN208:DN215" si="134">+DK208-DM208</f>
        <v>0</v>
      </c>
      <c r="DO208" s="268">
        <v>6</v>
      </c>
      <c r="DP208" s="101"/>
      <c r="DQ208" s="101"/>
      <c r="DR208" s="101"/>
      <c r="DS208" s="101"/>
    </row>
    <row r="209" s="27" customFormat="1" ht="147" customHeight="1" spans="1:123">
      <c r="A209" s="90">
        <f>+SUBTOTAL(3,G$6:$G209)</f>
        <v>188</v>
      </c>
      <c r="B209" s="94" t="str">
        <f t="shared" si="127"/>
        <v>手续已办结已开工</v>
      </c>
      <c r="C209" s="98"/>
      <c r="D209" s="98"/>
      <c r="E209" s="98"/>
      <c r="F209" s="99"/>
      <c r="G209" s="94" t="s">
        <v>316</v>
      </c>
      <c r="H209" s="94" t="s">
        <v>1294</v>
      </c>
      <c r="I209" s="94"/>
      <c r="J209" s="112" t="s">
        <v>1299</v>
      </c>
      <c r="K209" s="329" t="s">
        <v>1300</v>
      </c>
      <c r="L209" s="90">
        <v>1</v>
      </c>
      <c r="M209" s="94" t="s">
        <v>107</v>
      </c>
      <c r="N209" s="90"/>
      <c r="O209" s="90"/>
      <c r="P209" s="90"/>
      <c r="Q209" s="99"/>
      <c r="R209" s="101"/>
      <c r="S209" s="101" t="s">
        <v>1301</v>
      </c>
      <c r="T209" s="101"/>
      <c r="U209" s="100" t="s">
        <v>672</v>
      </c>
      <c r="V209" s="141" t="s">
        <v>1302</v>
      </c>
      <c r="W209" s="129" t="s">
        <v>1303</v>
      </c>
      <c r="X209" s="136"/>
      <c r="Y209" s="100"/>
      <c r="Z209" s="101"/>
      <c r="AA209" s="100" t="s">
        <v>115</v>
      </c>
      <c r="AB209" s="96" t="s">
        <v>116</v>
      </c>
      <c r="AC209" s="96" t="s">
        <v>338</v>
      </c>
      <c r="AD209" s="100" t="s">
        <v>133</v>
      </c>
      <c r="AE209" s="96"/>
      <c r="AF209" s="145" t="s">
        <v>134</v>
      </c>
      <c r="AG209" s="96" t="s">
        <v>53</v>
      </c>
      <c r="AH209" s="96" t="s">
        <v>120</v>
      </c>
      <c r="AI209" s="96"/>
      <c r="AJ209" s="140">
        <v>0.8521</v>
      </c>
      <c r="AK209" s="148">
        <v>0</v>
      </c>
      <c r="AL209" s="149">
        <v>0</v>
      </c>
      <c r="AM209" s="148">
        <v>0.72</v>
      </c>
      <c r="AN209" s="148">
        <v>0.8521</v>
      </c>
      <c r="AO209" s="98">
        <v>0.4</v>
      </c>
      <c r="AP209" s="98">
        <f t="shared" si="128"/>
        <v>0.1714</v>
      </c>
      <c r="AQ209" s="98">
        <v>0.4</v>
      </c>
      <c r="AR209" s="125" t="s">
        <v>121</v>
      </c>
      <c r="AS209" s="117">
        <f t="shared" si="129"/>
        <v>1</v>
      </c>
      <c r="AT209" s="149"/>
      <c r="AU209" s="154">
        <v>202305</v>
      </c>
      <c r="AV209" s="278" t="s">
        <v>1304</v>
      </c>
      <c r="AW209" s="99"/>
      <c r="AX209" s="98"/>
      <c r="AY209" s="98"/>
      <c r="AZ209" s="98">
        <v>0.1787</v>
      </c>
      <c r="BA209" s="98">
        <v>0.3294</v>
      </c>
      <c r="BB209" s="98">
        <v>0.3294</v>
      </c>
      <c r="BC209" s="98">
        <v>0.3294</v>
      </c>
      <c r="BD209" s="172">
        <v>0.5102</v>
      </c>
      <c r="BE209" s="197">
        <f t="shared" si="130"/>
        <v>0.2192</v>
      </c>
      <c r="BF209" s="201"/>
      <c r="BG209" s="194">
        <f t="shared" si="125"/>
        <v>0.2192</v>
      </c>
      <c r="BH209" s="98">
        <v>0.4</v>
      </c>
      <c r="BI209" s="125" t="s">
        <v>121</v>
      </c>
      <c r="BJ209" s="117">
        <f t="shared" si="131"/>
        <v>1</v>
      </c>
      <c r="BK209" s="202">
        <v>45017</v>
      </c>
      <c r="BL209" s="200"/>
      <c r="BM209" s="200"/>
      <c r="BN209" s="117">
        <v>1</v>
      </c>
      <c r="BO209" s="209">
        <v>45261</v>
      </c>
      <c r="BP209" s="149">
        <f t="shared" ref="BP209:BP212" si="135">+BC209+BE209</f>
        <v>0.5486</v>
      </c>
      <c r="BQ209" s="228">
        <f t="shared" ref="BQ209:BQ227" si="136">BP209/AM209</f>
        <v>0.761944444444445</v>
      </c>
      <c r="BR209" s="232"/>
      <c r="BS209" s="205"/>
      <c r="BT209" s="112" t="s">
        <v>1305</v>
      </c>
      <c r="BU209" s="112"/>
      <c r="BV209" s="112"/>
      <c r="BW209" s="127">
        <f t="shared" si="132"/>
        <v>0</v>
      </c>
      <c r="BX209" s="125" t="str">
        <f t="shared" si="133"/>
        <v>办结</v>
      </c>
      <c r="BY209" s="117"/>
      <c r="BZ209" s="96" t="s">
        <v>139</v>
      </c>
      <c r="CA209" s="99"/>
      <c r="CB209" s="199" t="s">
        <v>121</v>
      </c>
      <c r="CC209" s="199"/>
      <c r="CD209" s="199"/>
      <c r="CE209" s="95" t="s">
        <v>121</v>
      </c>
      <c r="CF209" s="95"/>
      <c r="CG209" s="199"/>
      <c r="CH209" s="95" t="s">
        <v>121</v>
      </c>
      <c r="CI209" s="95"/>
      <c r="CJ209" s="199"/>
      <c r="CK209" s="199"/>
      <c r="CL209" s="95" t="s">
        <v>121</v>
      </c>
      <c r="CM209" s="95"/>
      <c r="CN209" s="199"/>
      <c r="CO209" s="199"/>
      <c r="CP209" s="95" t="s">
        <v>121</v>
      </c>
      <c r="CQ209" s="199"/>
      <c r="CR209" s="199"/>
      <c r="CS209" s="95" t="s">
        <v>125</v>
      </c>
      <c r="CT209" s="199"/>
      <c r="CU209" s="199"/>
      <c r="CV209" s="95" t="s">
        <v>121</v>
      </c>
      <c r="CW209" s="95" t="s">
        <v>121</v>
      </c>
      <c r="CX209" s="95" t="s">
        <v>1306</v>
      </c>
      <c r="CY209" s="95" t="s">
        <v>125</v>
      </c>
      <c r="CZ209" s="95"/>
      <c r="DA209" s="95"/>
      <c r="DB209" s="95" t="s">
        <v>125</v>
      </c>
      <c r="DC209" s="95"/>
      <c r="DD209" s="95" t="s">
        <v>125</v>
      </c>
      <c r="DE209" s="95"/>
      <c r="DF209" s="95" t="s">
        <v>125</v>
      </c>
      <c r="DG209" s="95"/>
      <c r="DH209" s="101"/>
      <c r="DI209" s="101"/>
      <c r="DJ209" s="101"/>
      <c r="DK209" s="101"/>
      <c r="DL209" s="101"/>
      <c r="DM209" s="148">
        <v>0.8521</v>
      </c>
      <c r="DN209" s="148">
        <f t="shared" si="134"/>
        <v>-0.8521</v>
      </c>
      <c r="DO209" s="148">
        <v>0.8521</v>
      </c>
      <c r="DP209" s="101"/>
      <c r="DQ209" s="101"/>
      <c r="DR209" s="100" t="s">
        <v>1307</v>
      </c>
      <c r="DS209" s="101">
        <v>13848771552</v>
      </c>
    </row>
    <row r="210" s="27" customFormat="1" ht="75" customHeight="1" spans="1:123">
      <c r="A210" s="90">
        <f>+SUBTOTAL(3,G$6:$G210)</f>
        <v>188</v>
      </c>
      <c r="B210" s="94"/>
      <c r="C210" s="98"/>
      <c r="D210" s="98"/>
      <c r="E210" s="98"/>
      <c r="F210" s="99"/>
      <c r="G210" s="94"/>
      <c r="H210" s="94"/>
      <c r="I210" s="94"/>
      <c r="J210" s="330" t="s">
        <v>1308</v>
      </c>
      <c r="K210" s="329"/>
      <c r="L210" s="101">
        <v>1</v>
      </c>
      <c r="M210" s="94" t="s">
        <v>300</v>
      </c>
      <c r="N210" s="90"/>
      <c r="O210" s="90"/>
      <c r="P210" s="90"/>
      <c r="Q210" s="99"/>
      <c r="R210" s="101"/>
      <c r="S210" s="101"/>
      <c r="T210" s="101"/>
      <c r="U210" s="100"/>
      <c r="V210" s="100"/>
      <c r="W210" s="129"/>
      <c r="X210" s="136"/>
      <c r="Y210" s="100"/>
      <c r="Z210" s="101"/>
      <c r="AA210" s="100"/>
      <c r="AB210" s="96"/>
      <c r="AC210" s="96"/>
      <c r="AD210" s="100" t="s">
        <v>133</v>
      </c>
      <c r="AE210" s="96"/>
      <c r="AF210" s="145"/>
      <c r="AG210" s="96"/>
      <c r="AH210" s="96"/>
      <c r="AI210" s="96"/>
      <c r="AJ210" s="140"/>
      <c r="AK210" s="148"/>
      <c r="AL210" s="149"/>
      <c r="AM210" s="148"/>
      <c r="AN210" s="148"/>
      <c r="AO210" s="98">
        <v>0</v>
      </c>
      <c r="AP210" s="98">
        <f t="shared" si="128"/>
        <v>-0.0588</v>
      </c>
      <c r="AQ210" s="98"/>
      <c r="AR210" s="125" t="s">
        <v>121</v>
      </c>
      <c r="AS210" s="117">
        <f t="shared" si="129"/>
        <v>1</v>
      </c>
      <c r="AT210" s="149"/>
      <c r="AU210" s="154" t="s">
        <v>1309</v>
      </c>
      <c r="AV210" s="160" t="s">
        <v>1310</v>
      </c>
      <c r="AW210" s="99"/>
      <c r="AX210" s="98"/>
      <c r="AY210" s="342"/>
      <c r="AZ210" s="98"/>
      <c r="BA210" s="98"/>
      <c r="BB210" s="98">
        <v>0.0438</v>
      </c>
      <c r="BC210" s="98">
        <v>0.0588</v>
      </c>
      <c r="BD210" s="172">
        <v>0.0588</v>
      </c>
      <c r="BE210" s="197">
        <f t="shared" si="130"/>
        <v>0</v>
      </c>
      <c r="BF210" s="201"/>
      <c r="BG210" s="194">
        <f t="shared" si="125"/>
        <v>0</v>
      </c>
      <c r="BH210" s="98"/>
      <c r="BI210" s="125"/>
      <c r="BJ210" s="117"/>
      <c r="BK210" s="202"/>
      <c r="BL210" s="200"/>
      <c r="BM210" s="200"/>
      <c r="BN210" s="209"/>
      <c r="BO210" s="209"/>
      <c r="BP210" s="149">
        <f t="shared" si="135"/>
        <v>0.0588</v>
      </c>
      <c r="BQ210" s="228"/>
      <c r="BR210" s="232"/>
      <c r="BS210" s="205"/>
      <c r="BT210" s="112"/>
      <c r="BU210" s="112"/>
      <c r="BV210" s="112"/>
      <c r="BW210" s="127"/>
      <c r="BX210" s="125"/>
      <c r="BY210" s="117"/>
      <c r="BZ210" s="96"/>
      <c r="CA210" s="99"/>
      <c r="CB210" s="199"/>
      <c r="CC210" s="199"/>
      <c r="CD210" s="199"/>
      <c r="CE210" s="95"/>
      <c r="CF210" s="95"/>
      <c r="CG210" s="199"/>
      <c r="CH210" s="95"/>
      <c r="CI210" s="95"/>
      <c r="CJ210" s="199"/>
      <c r="CK210" s="199"/>
      <c r="CL210" s="95"/>
      <c r="CM210" s="95"/>
      <c r="CN210" s="199"/>
      <c r="CO210" s="199"/>
      <c r="CP210" s="95"/>
      <c r="CQ210" s="199"/>
      <c r="CR210" s="199"/>
      <c r="CS210" s="95"/>
      <c r="CT210" s="199"/>
      <c r="CU210" s="199"/>
      <c r="CV210" s="95"/>
      <c r="CW210" s="95"/>
      <c r="CX210" s="95"/>
      <c r="CY210" s="95"/>
      <c r="CZ210" s="95"/>
      <c r="DA210" s="95"/>
      <c r="DB210" s="95"/>
      <c r="DC210" s="95"/>
      <c r="DD210" s="95"/>
      <c r="DE210" s="95"/>
      <c r="DF210" s="95"/>
      <c r="DG210" s="95"/>
      <c r="DH210" s="101"/>
      <c r="DI210" s="101"/>
      <c r="DJ210" s="101"/>
      <c r="DK210" s="101"/>
      <c r="DL210" s="101"/>
      <c r="DM210" s="148"/>
      <c r="DN210" s="148"/>
      <c r="DO210" s="148"/>
      <c r="DP210" s="101"/>
      <c r="DQ210" s="101"/>
      <c r="DR210" s="100"/>
      <c r="DS210" s="101"/>
    </row>
    <row r="211" s="27" customFormat="1" ht="75" customHeight="1" spans="1:123">
      <c r="A211" s="90">
        <f>+SUBTOTAL(3,G$6:$G211)</f>
        <v>188</v>
      </c>
      <c r="B211" s="94"/>
      <c r="C211" s="98"/>
      <c r="D211" s="98"/>
      <c r="E211" s="98"/>
      <c r="F211" s="99"/>
      <c r="G211" s="94"/>
      <c r="H211" s="94"/>
      <c r="I211" s="94"/>
      <c r="J211" s="330" t="s">
        <v>1311</v>
      </c>
      <c r="K211" s="329"/>
      <c r="L211" s="101">
        <v>1</v>
      </c>
      <c r="M211" s="94" t="s">
        <v>300</v>
      </c>
      <c r="N211" s="90"/>
      <c r="O211" s="90"/>
      <c r="P211" s="90"/>
      <c r="Q211" s="99"/>
      <c r="R211" s="101"/>
      <c r="S211" s="101"/>
      <c r="T211" s="101"/>
      <c r="U211" s="100"/>
      <c r="V211" s="100"/>
      <c r="W211" s="129"/>
      <c r="X211" s="136"/>
      <c r="Y211" s="100"/>
      <c r="Z211" s="101"/>
      <c r="AA211" s="100"/>
      <c r="AB211" s="96"/>
      <c r="AC211" s="96"/>
      <c r="AD211" s="100" t="s">
        <v>133</v>
      </c>
      <c r="AE211" s="96"/>
      <c r="AF211" s="145"/>
      <c r="AG211" s="96"/>
      <c r="AH211" s="96"/>
      <c r="AI211" s="96"/>
      <c r="AJ211" s="140"/>
      <c r="AK211" s="148"/>
      <c r="AL211" s="149"/>
      <c r="AM211" s="148"/>
      <c r="AN211" s="148"/>
      <c r="AO211" s="98">
        <v>0</v>
      </c>
      <c r="AP211" s="98">
        <f t="shared" si="128"/>
        <v>-0.067</v>
      </c>
      <c r="AQ211" s="98"/>
      <c r="AR211" s="125" t="s">
        <v>121</v>
      </c>
      <c r="AS211" s="117">
        <f t="shared" si="129"/>
        <v>1</v>
      </c>
      <c r="AT211" s="149"/>
      <c r="AU211" s="154" t="s">
        <v>1309</v>
      </c>
      <c r="AV211" s="160" t="s">
        <v>1312</v>
      </c>
      <c r="AW211" s="99"/>
      <c r="AX211" s="98"/>
      <c r="AY211" s="342"/>
      <c r="AZ211" s="98"/>
      <c r="BA211" s="98"/>
      <c r="BB211" s="98">
        <v>0.067</v>
      </c>
      <c r="BC211" s="98">
        <v>0.067</v>
      </c>
      <c r="BD211" s="172">
        <v>0.067</v>
      </c>
      <c r="BE211" s="197">
        <f t="shared" si="130"/>
        <v>0</v>
      </c>
      <c r="BF211" s="201"/>
      <c r="BG211" s="194">
        <f t="shared" si="125"/>
        <v>0</v>
      </c>
      <c r="BH211" s="98"/>
      <c r="BI211" s="125"/>
      <c r="BJ211" s="117"/>
      <c r="BK211" s="202"/>
      <c r="BL211" s="200"/>
      <c r="BM211" s="200"/>
      <c r="BN211" s="209"/>
      <c r="BO211" s="209"/>
      <c r="BP211" s="149">
        <f t="shared" si="135"/>
        <v>0.067</v>
      </c>
      <c r="BQ211" s="228"/>
      <c r="BR211" s="232"/>
      <c r="BS211" s="205"/>
      <c r="BT211" s="112"/>
      <c r="BU211" s="112"/>
      <c r="BV211" s="112"/>
      <c r="BW211" s="127"/>
      <c r="BX211" s="125"/>
      <c r="BY211" s="117"/>
      <c r="BZ211" s="96"/>
      <c r="CA211" s="99"/>
      <c r="CB211" s="199"/>
      <c r="CC211" s="199"/>
      <c r="CD211" s="199"/>
      <c r="CE211" s="95"/>
      <c r="CF211" s="95"/>
      <c r="CG211" s="199"/>
      <c r="CH211" s="95"/>
      <c r="CI211" s="95"/>
      <c r="CJ211" s="199"/>
      <c r="CK211" s="199"/>
      <c r="CL211" s="95"/>
      <c r="CM211" s="95"/>
      <c r="CN211" s="199"/>
      <c r="CO211" s="199"/>
      <c r="CP211" s="95"/>
      <c r="CQ211" s="199"/>
      <c r="CR211" s="199"/>
      <c r="CS211" s="95"/>
      <c r="CT211" s="199"/>
      <c r="CU211" s="199"/>
      <c r="CV211" s="95"/>
      <c r="CW211" s="95"/>
      <c r="CX211" s="95"/>
      <c r="CY211" s="95"/>
      <c r="CZ211" s="95"/>
      <c r="DA211" s="95"/>
      <c r="DB211" s="95"/>
      <c r="DC211" s="95"/>
      <c r="DD211" s="95"/>
      <c r="DE211" s="95"/>
      <c r="DF211" s="95"/>
      <c r="DG211" s="95"/>
      <c r="DH211" s="101"/>
      <c r="DI211" s="101"/>
      <c r="DJ211" s="101"/>
      <c r="DK211" s="101"/>
      <c r="DL211" s="101"/>
      <c r="DM211" s="148"/>
      <c r="DN211" s="148"/>
      <c r="DO211" s="148"/>
      <c r="DP211" s="101"/>
      <c r="DQ211" s="101"/>
      <c r="DR211" s="100"/>
      <c r="DS211" s="101"/>
    </row>
    <row r="212" s="6" customFormat="1" ht="90" customHeight="1" spans="1:123">
      <c r="A212" s="90">
        <f>+SUBTOTAL(3,G$6:$G212)</f>
        <v>189</v>
      </c>
      <c r="B212" s="94" t="str">
        <f t="shared" si="127"/>
        <v>手续已办结已开工</v>
      </c>
      <c r="C212" s="95" t="s">
        <v>1284</v>
      </c>
      <c r="D212" s="95" t="s">
        <v>1313</v>
      </c>
      <c r="E212" s="95">
        <v>56</v>
      </c>
      <c r="F212" s="96" t="s">
        <v>103</v>
      </c>
      <c r="G212" s="94" t="s">
        <v>316</v>
      </c>
      <c r="H212" s="125" t="s">
        <v>1314</v>
      </c>
      <c r="I212" s="125"/>
      <c r="J212" s="112" t="s">
        <v>1315</v>
      </c>
      <c r="K212" s="118" t="s">
        <v>1316</v>
      </c>
      <c r="L212" s="90">
        <v>1</v>
      </c>
      <c r="M212" s="94" t="s">
        <v>107</v>
      </c>
      <c r="N212" s="90"/>
      <c r="O212" s="94" t="s">
        <v>109</v>
      </c>
      <c r="P212" s="94" t="s">
        <v>162</v>
      </c>
      <c r="Q212" s="96" t="s">
        <v>121</v>
      </c>
      <c r="R212" s="100" t="s">
        <v>163</v>
      </c>
      <c r="S212" s="122" t="s">
        <v>1317</v>
      </c>
      <c r="T212" s="122"/>
      <c r="U212" s="111" t="s">
        <v>1318</v>
      </c>
      <c r="V212" s="96" t="s">
        <v>384</v>
      </c>
      <c r="W212" s="96" t="s">
        <v>1319</v>
      </c>
      <c r="X212" s="111" t="s">
        <v>1100</v>
      </c>
      <c r="Y212" s="111" t="s">
        <v>1320</v>
      </c>
      <c r="Z212" s="122"/>
      <c r="AA212" s="100" t="s">
        <v>350</v>
      </c>
      <c r="AB212" s="96" t="s">
        <v>643</v>
      </c>
      <c r="AC212" s="96" t="s">
        <v>291</v>
      </c>
      <c r="AD212" s="100" t="s">
        <v>118</v>
      </c>
      <c r="AE212" s="96"/>
      <c r="AF212" s="129" t="s">
        <v>134</v>
      </c>
      <c r="AG212" s="96" t="s">
        <v>53</v>
      </c>
      <c r="AH212" s="96" t="s">
        <v>120</v>
      </c>
      <c r="AI212" s="96">
        <v>1</v>
      </c>
      <c r="AJ212" s="148">
        <v>9.9</v>
      </c>
      <c r="AK212" s="148">
        <v>0.3663</v>
      </c>
      <c r="AL212" s="149">
        <v>0.1666</v>
      </c>
      <c r="AM212" s="148">
        <v>1.5</v>
      </c>
      <c r="AN212" s="148">
        <v>1.5</v>
      </c>
      <c r="AO212" s="98">
        <v>1.1077</v>
      </c>
      <c r="AP212" s="98">
        <f t="shared" si="128"/>
        <v>0.7026</v>
      </c>
      <c r="AQ212" s="98">
        <v>0.7526</v>
      </c>
      <c r="AR212" s="125" t="s">
        <v>121</v>
      </c>
      <c r="AS212" s="117">
        <f t="shared" si="129"/>
        <v>1</v>
      </c>
      <c r="AT212" s="96" t="s">
        <v>208</v>
      </c>
      <c r="AU212" s="96" t="s">
        <v>1321</v>
      </c>
      <c r="AV212" s="96" t="s">
        <v>1322</v>
      </c>
      <c r="AW212" s="96">
        <v>0.0193</v>
      </c>
      <c r="AX212" s="95">
        <v>0.0283</v>
      </c>
      <c r="AY212" s="343">
        <v>0</v>
      </c>
      <c r="AZ212" s="95">
        <v>0.08</v>
      </c>
      <c r="BA212" s="95">
        <v>0.1664</v>
      </c>
      <c r="BB212" s="95">
        <v>0.3923</v>
      </c>
      <c r="BC212" s="95">
        <v>0.6474</v>
      </c>
      <c r="BD212" s="179">
        <v>1.4147</v>
      </c>
      <c r="BE212" s="197">
        <v>0.15</v>
      </c>
      <c r="BF212" s="211">
        <v>0.15</v>
      </c>
      <c r="BG212" s="194">
        <f t="shared" si="125"/>
        <v>0</v>
      </c>
      <c r="BH212" s="95">
        <v>0.7526</v>
      </c>
      <c r="BI212" s="125" t="s">
        <v>121</v>
      </c>
      <c r="BJ212" s="117">
        <f t="shared" si="131"/>
        <v>1</v>
      </c>
      <c r="BK212" s="202">
        <v>45017</v>
      </c>
      <c r="BL212" s="118"/>
      <c r="BM212" s="118"/>
      <c r="BN212" s="117"/>
      <c r="BO212" s="209">
        <v>45261</v>
      </c>
      <c r="BP212" s="149">
        <f t="shared" si="135"/>
        <v>0.7974</v>
      </c>
      <c r="BQ212" s="228">
        <f t="shared" si="136"/>
        <v>0.5316</v>
      </c>
      <c r="BR212" s="232"/>
      <c r="BS212" s="205" t="s">
        <v>1323</v>
      </c>
      <c r="BT212" s="112" t="s">
        <v>1324</v>
      </c>
      <c r="BU212" s="112" t="s">
        <v>868</v>
      </c>
      <c r="BV212" s="112"/>
      <c r="BW212" s="127">
        <f t="shared" si="132"/>
        <v>0</v>
      </c>
      <c r="BX212" s="125" t="str">
        <f t="shared" si="133"/>
        <v>办结</v>
      </c>
      <c r="BY212" s="297"/>
      <c r="BZ212" s="96" t="s">
        <v>513</v>
      </c>
      <c r="CA212" s="99"/>
      <c r="CB212" s="199" t="s">
        <v>121</v>
      </c>
      <c r="CC212" s="199"/>
      <c r="CD212" s="199"/>
      <c r="CE212" s="95" t="s">
        <v>121</v>
      </c>
      <c r="CF212" s="95"/>
      <c r="CG212" s="199"/>
      <c r="CH212" s="199" t="s">
        <v>125</v>
      </c>
      <c r="CI212" s="199"/>
      <c r="CJ212" s="199"/>
      <c r="CK212" s="199"/>
      <c r="CL212" s="199" t="s">
        <v>121</v>
      </c>
      <c r="CM212" s="199"/>
      <c r="CN212" s="199"/>
      <c r="CO212" s="199"/>
      <c r="CP212" s="95" t="s">
        <v>121</v>
      </c>
      <c r="CQ212" s="199"/>
      <c r="CR212" s="199"/>
      <c r="CS212" s="199" t="s">
        <v>121</v>
      </c>
      <c r="CT212" s="199"/>
      <c r="CU212" s="199"/>
      <c r="CV212" s="199" t="s">
        <v>121</v>
      </c>
      <c r="CW212" s="199" t="s">
        <v>121</v>
      </c>
      <c r="CX212" s="95"/>
      <c r="CY212" s="199" t="s">
        <v>121</v>
      </c>
      <c r="CZ212" s="199" t="s">
        <v>837</v>
      </c>
      <c r="DA212" s="199"/>
      <c r="DB212" s="199" t="s">
        <v>121</v>
      </c>
      <c r="DC212" s="95"/>
      <c r="DD212" s="199" t="s">
        <v>125</v>
      </c>
      <c r="DE212" s="199"/>
      <c r="DF212" s="96" t="s">
        <v>125</v>
      </c>
      <c r="DG212" s="199"/>
      <c r="DH212" s="117"/>
      <c r="DI212" s="117"/>
      <c r="DJ212" s="117"/>
      <c r="DK212" s="117"/>
      <c r="DL212" s="117"/>
      <c r="DM212" s="148">
        <v>5</v>
      </c>
      <c r="DN212" s="148">
        <f t="shared" si="134"/>
        <v>-5</v>
      </c>
      <c r="DO212" s="148">
        <v>7.3</v>
      </c>
      <c r="DP212" s="117"/>
      <c r="DQ212" s="117"/>
      <c r="DR212" s="159" t="s">
        <v>1325</v>
      </c>
      <c r="DS212" s="117">
        <v>18647728666</v>
      </c>
    </row>
    <row r="213" s="14" customFormat="1" ht="126" customHeight="1" spans="1:123">
      <c r="A213" s="90">
        <f>+SUBTOTAL(3,G$6:$G213)</f>
        <v>190</v>
      </c>
      <c r="B213" s="94" t="str">
        <f t="shared" si="127"/>
        <v>手续未办结已开工</v>
      </c>
      <c r="C213" s="95" t="s">
        <v>1326</v>
      </c>
      <c r="D213" s="95" t="s">
        <v>1327</v>
      </c>
      <c r="E213" s="95">
        <v>20</v>
      </c>
      <c r="F213" s="96" t="s">
        <v>103</v>
      </c>
      <c r="G213" s="94" t="s">
        <v>316</v>
      </c>
      <c r="H213" s="125" t="s">
        <v>1314</v>
      </c>
      <c r="I213" s="125"/>
      <c r="J213" s="112" t="s">
        <v>1328</v>
      </c>
      <c r="K213" s="329" t="s">
        <v>1329</v>
      </c>
      <c r="L213" s="90">
        <v>1</v>
      </c>
      <c r="M213" s="94" t="s">
        <v>107</v>
      </c>
      <c r="N213" s="94"/>
      <c r="O213" s="94" t="s">
        <v>109</v>
      </c>
      <c r="P213" s="94" t="s">
        <v>162</v>
      </c>
      <c r="Q213" s="96" t="s">
        <v>121</v>
      </c>
      <c r="R213" s="100" t="s">
        <v>203</v>
      </c>
      <c r="S213" s="101" t="s">
        <v>1330</v>
      </c>
      <c r="T213" s="101"/>
      <c r="U213" s="111" t="s">
        <v>1331</v>
      </c>
      <c r="V213" s="96" t="s">
        <v>132</v>
      </c>
      <c r="W213" s="96" t="s">
        <v>132</v>
      </c>
      <c r="X213" s="111" t="s">
        <v>1100</v>
      </c>
      <c r="Y213" s="111" t="s">
        <v>1320</v>
      </c>
      <c r="Z213" s="122"/>
      <c r="AA213" s="100" t="s">
        <v>350</v>
      </c>
      <c r="AB213" s="96" t="s">
        <v>643</v>
      </c>
      <c r="AC213" s="96" t="s">
        <v>291</v>
      </c>
      <c r="AD213" s="100" t="s">
        <v>118</v>
      </c>
      <c r="AE213" s="96"/>
      <c r="AF213" s="129" t="s">
        <v>134</v>
      </c>
      <c r="AG213" s="96" t="s">
        <v>53</v>
      </c>
      <c r="AH213" s="96" t="s">
        <v>120</v>
      </c>
      <c r="AI213" s="96">
        <v>1</v>
      </c>
      <c r="AJ213" s="148">
        <v>3</v>
      </c>
      <c r="AK213" s="148">
        <v>0</v>
      </c>
      <c r="AL213" s="149">
        <v>0</v>
      </c>
      <c r="AM213" s="148">
        <v>0.5</v>
      </c>
      <c r="AN213" s="148">
        <v>0.6</v>
      </c>
      <c r="AO213" s="98">
        <v>0</v>
      </c>
      <c r="AP213" s="98">
        <f t="shared" si="128"/>
        <v>0.2</v>
      </c>
      <c r="AQ213" s="98"/>
      <c r="AR213" s="125" t="s">
        <v>231</v>
      </c>
      <c r="AS213" s="117">
        <f t="shared" si="129"/>
        <v>0</v>
      </c>
      <c r="AT213" s="149"/>
      <c r="AU213" s="149"/>
      <c r="AV213" s="149"/>
      <c r="AW213" s="99"/>
      <c r="AX213" s="98"/>
      <c r="AY213" s="98"/>
      <c r="AZ213" s="148"/>
      <c r="BA213" s="148"/>
      <c r="BB213" s="148"/>
      <c r="BC213" s="148"/>
      <c r="BD213" s="175"/>
      <c r="BE213" s="197">
        <v>0.3</v>
      </c>
      <c r="BF213" s="198"/>
      <c r="BG213" s="194">
        <f t="shared" si="125"/>
        <v>0.3</v>
      </c>
      <c r="BH213" s="148">
        <v>0.5</v>
      </c>
      <c r="BI213" s="125" t="s">
        <v>121</v>
      </c>
      <c r="BJ213" s="117">
        <f t="shared" si="131"/>
        <v>1</v>
      </c>
      <c r="BK213" s="199" t="s">
        <v>122</v>
      </c>
      <c r="BL213" s="200"/>
      <c r="BM213" s="200"/>
      <c r="BN213" s="117"/>
      <c r="BO213" s="209">
        <v>45261</v>
      </c>
      <c r="BP213" s="149">
        <v>0.6</v>
      </c>
      <c r="BQ213" s="228">
        <f t="shared" si="136"/>
        <v>1.2</v>
      </c>
      <c r="BR213" s="232" t="s">
        <v>1332</v>
      </c>
      <c r="BS213" s="200"/>
      <c r="BT213" s="112" t="s">
        <v>1333</v>
      </c>
      <c r="BU213" s="112" t="s">
        <v>1334</v>
      </c>
      <c r="BV213" s="112"/>
      <c r="BW213" s="127">
        <f t="shared" si="132"/>
        <v>2</v>
      </c>
      <c r="BX213" s="125" t="str">
        <f t="shared" si="133"/>
        <v>未办结</v>
      </c>
      <c r="BY213" s="206" t="s">
        <v>1335</v>
      </c>
      <c r="BZ213" s="96" t="s">
        <v>513</v>
      </c>
      <c r="CA213" s="99"/>
      <c r="CB213" s="199" t="s">
        <v>121</v>
      </c>
      <c r="CC213" s="199"/>
      <c r="CD213" s="199"/>
      <c r="CE213" s="95" t="s">
        <v>121</v>
      </c>
      <c r="CF213" s="95"/>
      <c r="CG213" s="199"/>
      <c r="CH213" s="95" t="s">
        <v>125</v>
      </c>
      <c r="CI213" s="95"/>
      <c r="CJ213" s="199"/>
      <c r="CK213" s="199"/>
      <c r="CL213" s="199" t="s">
        <v>121</v>
      </c>
      <c r="CM213" s="199"/>
      <c r="CN213" s="199"/>
      <c r="CO213" s="199"/>
      <c r="CP213" s="95" t="s">
        <v>121</v>
      </c>
      <c r="CQ213" s="95" t="s">
        <v>1336</v>
      </c>
      <c r="CR213" s="95" t="s">
        <v>837</v>
      </c>
      <c r="CS213" s="199" t="s">
        <v>121</v>
      </c>
      <c r="CT213" s="199"/>
      <c r="CU213" s="199"/>
      <c r="CV213" s="199" t="s">
        <v>121</v>
      </c>
      <c r="CW213" s="199" t="s">
        <v>121</v>
      </c>
      <c r="CX213" s="125"/>
      <c r="CY213" s="199" t="s">
        <v>231</v>
      </c>
      <c r="CZ213" s="199" t="s">
        <v>870</v>
      </c>
      <c r="DA213" s="199" t="s">
        <v>1337</v>
      </c>
      <c r="DB213" s="199" t="s">
        <v>231</v>
      </c>
      <c r="DC213" s="95" t="s">
        <v>518</v>
      </c>
      <c r="DD213" s="199" t="s">
        <v>125</v>
      </c>
      <c r="DE213" s="199"/>
      <c r="DF213" s="96" t="s">
        <v>125</v>
      </c>
      <c r="DG213" s="199"/>
      <c r="DH213" s="117"/>
      <c r="DI213" s="117"/>
      <c r="DJ213" s="117"/>
      <c r="DK213" s="117"/>
      <c r="DL213" s="117"/>
      <c r="DM213" s="148">
        <v>0.6</v>
      </c>
      <c r="DN213" s="148">
        <f t="shared" si="134"/>
        <v>-0.6</v>
      </c>
      <c r="DO213" s="148">
        <v>0.6</v>
      </c>
      <c r="DP213" s="117"/>
      <c r="DQ213" s="117"/>
      <c r="DR213" s="159" t="s">
        <v>1338</v>
      </c>
      <c r="DS213" s="117">
        <v>13484779088</v>
      </c>
    </row>
    <row r="214" s="14" customFormat="1" ht="128.1" customHeight="1" spans="1:123">
      <c r="A214" s="90">
        <f>+SUBTOTAL(3,G$6:$G214)</f>
        <v>191</v>
      </c>
      <c r="B214" s="94" t="str">
        <f t="shared" si="127"/>
        <v>手续未办结未开工</v>
      </c>
      <c r="C214" s="95" t="s">
        <v>1339</v>
      </c>
      <c r="D214" s="95" t="s">
        <v>1340</v>
      </c>
      <c r="E214" s="95">
        <v>36</v>
      </c>
      <c r="F214" s="96"/>
      <c r="G214" s="94" t="s">
        <v>316</v>
      </c>
      <c r="H214" s="125" t="s">
        <v>1314</v>
      </c>
      <c r="I214" s="125"/>
      <c r="J214" s="112" t="s">
        <v>1341</v>
      </c>
      <c r="K214" s="118" t="s">
        <v>1342</v>
      </c>
      <c r="L214" s="90">
        <v>1</v>
      </c>
      <c r="M214" s="94" t="s">
        <v>107</v>
      </c>
      <c r="N214" s="94"/>
      <c r="O214" s="94"/>
      <c r="P214" s="94" t="s">
        <v>162</v>
      </c>
      <c r="Q214" s="96" t="s">
        <v>121</v>
      </c>
      <c r="R214" s="100" t="s">
        <v>203</v>
      </c>
      <c r="S214" s="101" t="s">
        <v>1343</v>
      </c>
      <c r="T214" s="101"/>
      <c r="U214" s="334" t="s">
        <v>1344</v>
      </c>
      <c r="V214" s="100" t="s">
        <v>166</v>
      </c>
      <c r="W214" s="96" t="s">
        <v>1345</v>
      </c>
      <c r="X214" s="111" t="s">
        <v>1100</v>
      </c>
      <c r="Y214" s="111" t="s">
        <v>1320</v>
      </c>
      <c r="Z214" s="122"/>
      <c r="AA214" s="100" t="s">
        <v>350</v>
      </c>
      <c r="AB214" s="96" t="s">
        <v>643</v>
      </c>
      <c r="AC214" s="96" t="s">
        <v>291</v>
      </c>
      <c r="AD214" s="100" t="s">
        <v>118</v>
      </c>
      <c r="AE214" s="96"/>
      <c r="AF214" s="129" t="s">
        <v>134</v>
      </c>
      <c r="AG214" s="96" t="s">
        <v>53</v>
      </c>
      <c r="AH214" s="96">
        <v>4</v>
      </c>
      <c r="AI214" s="96"/>
      <c r="AJ214" s="148">
        <v>2.4</v>
      </c>
      <c r="AK214" s="148">
        <v>0</v>
      </c>
      <c r="AL214" s="149">
        <v>0</v>
      </c>
      <c r="AM214" s="148"/>
      <c r="AN214" s="148"/>
      <c r="AO214" s="98">
        <v>0</v>
      </c>
      <c r="AP214" s="98">
        <f t="shared" si="128"/>
        <v>0</v>
      </c>
      <c r="AQ214" s="98"/>
      <c r="AR214" s="125" t="s">
        <v>231</v>
      </c>
      <c r="AS214" s="117">
        <f t="shared" si="129"/>
        <v>0</v>
      </c>
      <c r="AT214" s="149"/>
      <c r="AU214" s="149"/>
      <c r="AV214" s="149"/>
      <c r="AW214" s="99"/>
      <c r="AX214" s="98"/>
      <c r="AY214" s="98"/>
      <c r="AZ214" s="148"/>
      <c r="BA214" s="148"/>
      <c r="BB214" s="148"/>
      <c r="BC214" s="148"/>
      <c r="BD214" s="175"/>
      <c r="BE214" s="197">
        <f t="shared" ref="BE214:BE217" si="137">BH214-(BD214-BC214)</f>
        <v>0</v>
      </c>
      <c r="BF214" s="198"/>
      <c r="BG214" s="194">
        <f t="shared" si="125"/>
        <v>0</v>
      </c>
      <c r="BH214" s="148"/>
      <c r="BI214" s="125" t="s">
        <v>231</v>
      </c>
      <c r="BJ214" s="117">
        <f t="shared" si="131"/>
        <v>0</v>
      </c>
      <c r="BK214" s="202">
        <v>45078</v>
      </c>
      <c r="BL214" s="200"/>
      <c r="BM214" s="200"/>
      <c r="BN214" s="117"/>
      <c r="BO214" s="209"/>
      <c r="BP214" s="149">
        <f t="shared" ref="BP214:BP228" si="138">+BC214+BE214</f>
        <v>0</v>
      </c>
      <c r="BQ214" s="228" t="e">
        <f t="shared" si="136"/>
        <v>#DIV/0!</v>
      </c>
      <c r="BR214" s="232"/>
      <c r="BS214" s="232" t="s">
        <v>625</v>
      </c>
      <c r="BT214" s="112" t="s">
        <v>1346</v>
      </c>
      <c r="BU214" s="112" t="s">
        <v>1347</v>
      </c>
      <c r="BV214" s="112" t="s">
        <v>489</v>
      </c>
      <c r="BW214" s="127">
        <f t="shared" si="132"/>
        <v>2</v>
      </c>
      <c r="BX214" s="125" t="str">
        <f t="shared" si="133"/>
        <v>未办结</v>
      </c>
      <c r="BY214" s="297" t="s">
        <v>530</v>
      </c>
      <c r="BZ214" s="96" t="s">
        <v>513</v>
      </c>
      <c r="CA214" s="99"/>
      <c r="CB214" s="199" t="s">
        <v>121</v>
      </c>
      <c r="CC214" s="199"/>
      <c r="CD214" s="199"/>
      <c r="CE214" s="95" t="s">
        <v>121</v>
      </c>
      <c r="CF214" s="95"/>
      <c r="CG214" s="199"/>
      <c r="CH214" s="95" t="s">
        <v>125</v>
      </c>
      <c r="CI214" s="95"/>
      <c r="CJ214" s="199"/>
      <c r="CK214" s="199"/>
      <c r="CL214" s="199" t="s">
        <v>121</v>
      </c>
      <c r="CM214" s="199"/>
      <c r="CN214" s="199"/>
      <c r="CO214" s="199"/>
      <c r="CP214" s="95" t="s">
        <v>121</v>
      </c>
      <c r="CQ214" s="199"/>
      <c r="CR214" s="199"/>
      <c r="CS214" s="199" t="s">
        <v>121</v>
      </c>
      <c r="CT214" s="199"/>
      <c r="CU214" s="199"/>
      <c r="CV214" s="199" t="s">
        <v>121</v>
      </c>
      <c r="CW214" s="199" t="s">
        <v>121</v>
      </c>
      <c r="CX214" s="125"/>
      <c r="CY214" s="199" t="s">
        <v>231</v>
      </c>
      <c r="CZ214" s="199" t="s">
        <v>870</v>
      </c>
      <c r="DA214" s="199" t="s">
        <v>871</v>
      </c>
      <c r="DB214" s="199" t="s">
        <v>231</v>
      </c>
      <c r="DC214" s="95" t="s">
        <v>518</v>
      </c>
      <c r="DD214" s="199" t="s">
        <v>125</v>
      </c>
      <c r="DE214" s="199"/>
      <c r="DF214" s="96" t="s">
        <v>125</v>
      </c>
      <c r="DG214" s="199"/>
      <c r="DH214" s="101"/>
      <c r="DI214" s="101"/>
      <c r="DJ214" s="101"/>
      <c r="DK214" s="101"/>
      <c r="DL214" s="101"/>
      <c r="DM214" s="148">
        <v>2.8</v>
      </c>
      <c r="DN214" s="148">
        <f t="shared" si="134"/>
        <v>-2.8</v>
      </c>
      <c r="DO214" s="148">
        <v>0.1</v>
      </c>
      <c r="DP214" s="101"/>
      <c r="DQ214" s="101"/>
      <c r="DR214" s="100" t="s">
        <v>1348</v>
      </c>
      <c r="DS214" s="101">
        <v>15248407799</v>
      </c>
    </row>
    <row r="215" s="14" customFormat="1" ht="135.95" customHeight="1" spans="1:123">
      <c r="A215" s="90">
        <f>+SUBTOTAL(3,G$6:$G215)</f>
        <v>192</v>
      </c>
      <c r="B215" s="94" t="str">
        <f t="shared" si="127"/>
        <v>手续未办结未开工</v>
      </c>
      <c r="C215" s="99" t="s">
        <v>1349</v>
      </c>
      <c r="D215" s="99" t="s">
        <v>1350</v>
      </c>
      <c r="E215" s="99">
        <v>30</v>
      </c>
      <c r="F215" s="96"/>
      <c r="G215" s="94" t="s">
        <v>316</v>
      </c>
      <c r="H215" s="125" t="s">
        <v>1314</v>
      </c>
      <c r="I215" s="125"/>
      <c r="J215" s="112" t="s">
        <v>1351</v>
      </c>
      <c r="K215" s="118" t="s">
        <v>1352</v>
      </c>
      <c r="L215" s="90">
        <v>1</v>
      </c>
      <c r="M215" s="94" t="s">
        <v>227</v>
      </c>
      <c r="N215" s="94"/>
      <c r="O215" s="94"/>
      <c r="P215" s="94" t="s">
        <v>162</v>
      </c>
      <c r="Q215" s="96"/>
      <c r="R215" s="100"/>
      <c r="S215" s="101"/>
      <c r="T215" s="101"/>
      <c r="U215" s="335" t="s">
        <v>557</v>
      </c>
      <c r="V215" s="100" t="s">
        <v>166</v>
      </c>
      <c r="W215" s="96"/>
      <c r="X215" s="111" t="s">
        <v>1100</v>
      </c>
      <c r="Y215" s="111" t="s">
        <v>1320</v>
      </c>
      <c r="Z215" s="122"/>
      <c r="AA215" s="100" t="s">
        <v>350</v>
      </c>
      <c r="AB215" s="96" t="s">
        <v>643</v>
      </c>
      <c r="AC215" s="96" t="s">
        <v>291</v>
      </c>
      <c r="AD215" s="100" t="s">
        <v>118</v>
      </c>
      <c r="AE215" s="96"/>
      <c r="AF215" s="129" t="s">
        <v>134</v>
      </c>
      <c r="AG215" s="96" t="s">
        <v>53</v>
      </c>
      <c r="AH215" s="96"/>
      <c r="AI215" s="96"/>
      <c r="AJ215" s="148">
        <v>6.7837</v>
      </c>
      <c r="AK215" s="148">
        <v>0</v>
      </c>
      <c r="AL215" s="149">
        <v>0</v>
      </c>
      <c r="AM215" s="148"/>
      <c r="AN215" s="148"/>
      <c r="AO215" s="98">
        <v>0</v>
      </c>
      <c r="AP215" s="98">
        <f t="shared" si="128"/>
        <v>0</v>
      </c>
      <c r="AQ215" s="98"/>
      <c r="AR215" s="125" t="s">
        <v>231</v>
      </c>
      <c r="AS215" s="117">
        <f t="shared" si="129"/>
        <v>0</v>
      </c>
      <c r="AT215" s="149"/>
      <c r="AU215" s="149"/>
      <c r="AV215" s="149"/>
      <c r="AW215" s="99"/>
      <c r="AX215" s="98"/>
      <c r="AY215" s="98"/>
      <c r="AZ215" s="148"/>
      <c r="BA215" s="148"/>
      <c r="BB215" s="148"/>
      <c r="BC215" s="148"/>
      <c r="BD215" s="175"/>
      <c r="BE215" s="197">
        <f t="shared" si="137"/>
        <v>0</v>
      </c>
      <c r="BF215" s="198"/>
      <c r="BG215" s="194">
        <f t="shared" si="125"/>
        <v>0</v>
      </c>
      <c r="BH215" s="148"/>
      <c r="BI215" s="125" t="s">
        <v>231</v>
      </c>
      <c r="BJ215" s="117">
        <f t="shared" si="131"/>
        <v>0</v>
      </c>
      <c r="BK215" s="202"/>
      <c r="BL215" s="200"/>
      <c r="BM215" s="200"/>
      <c r="BN215" s="209"/>
      <c r="BO215" s="235"/>
      <c r="BP215" s="149">
        <f t="shared" si="138"/>
        <v>0</v>
      </c>
      <c r="BQ215" s="228" t="e">
        <f t="shared" si="136"/>
        <v>#DIV/0!</v>
      </c>
      <c r="BR215" s="232"/>
      <c r="BS215" s="232" t="s">
        <v>625</v>
      </c>
      <c r="BT215" s="112" t="s">
        <v>1353</v>
      </c>
      <c r="BU215" s="353" t="s">
        <v>1354</v>
      </c>
      <c r="BV215" s="112"/>
      <c r="BW215" s="127">
        <f t="shared" si="132"/>
        <v>8</v>
      </c>
      <c r="BX215" s="125" t="str">
        <f t="shared" si="133"/>
        <v>未办结</v>
      </c>
      <c r="BY215" s="297" t="s">
        <v>1103</v>
      </c>
      <c r="BZ215" s="96" t="s">
        <v>513</v>
      </c>
      <c r="CA215" s="96" t="str">
        <f>+J215&amp;BZ215&amp;CC215&amp;CD215</f>
        <v>红庆梁煤矿铁路专用线项目核准3月28日旗发改委核准请示已报市发改委铁路民航科。自治区</v>
      </c>
      <c r="CB215" s="208" t="s">
        <v>231</v>
      </c>
      <c r="CC215" s="208" t="s">
        <v>1355</v>
      </c>
      <c r="CD215" s="96" t="s">
        <v>837</v>
      </c>
      <c r="CE215" s="208" t="s">
        <v>121</v>
      </c>
      <c r="CF215" s="208"/>
      <c r="CG215" s="96"/>
      <c r="CH215" s="208" t="s">
        <v>125</v>
      </c>
      <c r="CI215" s="208"/>
      <c r="CJ215" s="208"/>
      <c r="CK215" s="208"/>
      <c r="CL215" s="208" t="s">
        <v>231</v>
      </c>
      <c r="CM215" s="208"/>
      <c r="CN215" s="96" t="s">
        <v>1105</v>
      </c>
      <c r="CO215" s="208" t="s">
        <v>839</v>
      </c>
      <c r="CP215" s="208" t="s">
        <v>231</v>
      </c>
      <c r="CQ215" s="96" t="s">
        <v>1105</v>
      </c>
      <c r="CR215" s="96" t="s">
        <v>837</v>
      </c>
      <c r="CS215" s="208" t="s">
        <v>231</v>
      </c>
      <c r="CT215" s="96" t="s">
        <v>1105</v>
      </c>
      <c r="CU215" s="208" t="s">
        <v>515</v>
      </c>
      <c r="CV215" s="208" t="s">
        <v>231</v>
      </c>
      <c r="CW215" s="208" t="s">
        <v>231</v>
      </c>
      <c r="CX215" s="96" t="s">
        <v>1105</v>
      </c>
      <c r="CY215" s="208" t="s">
        <v>231</v>
      </c>
      <c r="CZ215" s="208"/>
      <c r="DA215" s="96" t="s">
        <v>1105</v>
      </c>
      <c r="DB215" s="208" t="s">
        <v>231</v>
      </c>
      <c r="DC215" s="96" t="s">
        <v>518</v>
      </c>
      <c r="DD215" s="208" t="s">
        <v>125</v>
      </c>
      <c r="DE215" s="209"/>
      <c r="DF215" s="209"/>
      <c r="DG215" s="209"/>
      <c r="DH215" s="101"/>
      <c r="DI215" s="101"/>
      <c r="DJ215" s="101"/>
      <c r="DK215" s="101"/>
      <c r="DL215" s="101"/>
      <c r="DM215" s="148">
        <v>0.1</v>
      </c>
      <c r="DN215" s="148">
        <f t="shared" si="134"/>
        <v>-0.1</v>
      </c>
      <c r="DO215" s="148">
        <v>0.1</v>
      </c>
      <c r="DP215" s="101"/>
      <c r="DQ215" s="101"/>
      <c r="DR215" s="356" t="s">
        <v>1356</v>
      </c>
      <c r="DS215" s="356" t="s">
        <v>1356</v>
      </c>
    </row>
    <row r="216" s="14" customFormat="1" ht="81.95" customHeight="1" spans="1:124">
      <c r="A216" s="90">
        <f>+SUBTOTAL(3,G$6:$G216)</f>
        <v>193</v>
      </c>
      <c r="B216" s="94" t="str">
        <f t="shared" si="127"/>
        <v>手续已办结已开工</v>
      </c>
      <c r="C216" s="99"/>
      <c r="D216" s="99"/>
      <c r="E216" s="99"/>
      <c r="F216" s="96"/>
      <c r="G216" s="94" t="s">
        <v>316</v>
      </c>
      <c r="H216" s="94" t="s">
        <v>1314</v>
      </c>
      <c r="I216" s="94"/>
      <c r="J216" s="112" t="s">
        <v>1357</v>
      </c>
      <c r="K216" s="110" t="s">
        <v>1358</v>
      </c>
      <c r="L216" s="101">
        <v>1</v>
      </c>
      <c r="M216" s="94" t="s">
        <v>275</v>
      </c>
      <c r="N216" s="101"/>
      <c r="O216" s="101"/>
      <c r="P216" s="101"/>
      <c r="Q216" s="99"/>
      <c r="R216" s="122"/>
      <c r="S216" s="100" t="s">
        <v>1359</v>
      </c>
      <c r="T216" s="111"/>
      <c r="U216" s="110" t="s">
        <v>1314</v>
      </c>
      <c r="V216" s="96" t="s">
        <v>1360</v>
      </c>
      <c r="W216" s="96" t="s">
        <v>145</v>
      </c>
      <c r="X216" s="111" t="s">
        <v>1136</v>
      </c>
      <c r="Y216" s="122"/>
      <c r="Z216" s="122"/>
      <c r="AA216" s="100" t="s">
        <v>350</v>
      </c>
      <c r="AB216" s="96" t="s">
        <v>351</v>
      </c>
      <c r="AC216" s="96" t="s">
        <v>352</v>
      </c>
      <c r="AD216" s="136" t="s">
        <v>118</v>
      </c>
      <c r="AE216" s="96"/>
      <c r="AF216" s="129" t="s">
        <v>119</v>
      </c>
      <c r="AG216" s="87" t="s">
        <v>53</v>
      </c>
      <c r="AH216" s="96" t="s">
        <v>120</v>
      </c>
      <c r="AI216" s="87"/>
      <c r="AJ216" s="148">
        <v>0.6</v>
      </c>
      <c r="AK216" s="149"/>
      <c r="AL216" s="149">
        <v>0</v>
      </c>
      <c r="AM216" s="148"/>
      <c r="AN216" s="148"/>
      <c r="AO216" s="98">
        <v>0</v>
      </c>
      <c r="AP216" s="98">
        <f t="shared" si="128"/>
        <v>0</v>
      </c>
      <c r="AQ216" s="98"/>
      <c r="AR216" s="159" t="s">
        <v>231</v>
      </c>
      <c r="AS216" s="117">
        <f t="shared" si="129"/>
        <v>0</v>
      </c>
      <c r="AT216" s="149"/>
      <c r="AU216" s="149"/>
      <c r="AV216" s="149"/>
      <c r="AW216" s="99"/>
      <c r="AX216" s="99"/>
      <c r="AY216" s="99"/>
      <c r="AZ216" s="99"/>
      <c r="BA216" s="99"/>
      <c r="BB216" s="99"/>
      <c r="BC216" s="99"/>
      <c r="BD216" s="176"/>
      <c r="BE216" s="197">
        <f t="shared" si="137"/>
        <v>0</v>
      </c>
      <c r="BF216" s="203"/>
      <c r="BG216" s="194">
        <f t="shared" si="125"/>
        <v>0</v>
      </c>
      <c r="BH216" s="99"/>
      <c r="BI216" s="159" t="s">
        <v>121</v>
      </c>
      <c r="BJ216" s="117">
        <f t="shared" si="131"/>
        <v>1</v>
      </c>
      <c r="BK216" s="202">
        <v>45047</v>
      </c>
      <c r="BL216" s="200"/>
      <c r="BM216" s="200"/>
      <c r="BN216" s="117"/>
      <c r="BO216" s="209">
        <v>45261</v>
      </c>
      <c r="BP216" s="149">
        <f t="shared" si="138"/>
        <v>0</v>
      </c>
      <c r="BQ216" s="228" t="e">
        <f t="shared" si="136"/>
        <v>#DIV/0!</v>
      </c>
      <c r="BR216" s="232"/>
      <c r="BS216" s="232"/>
      <c r="BT216" s="112" t="s">
        <v>122</v>
      </c>
      <c r="BU216" s="323"/>
      <c r="BV216" s="118"/>
      <c r="BW216" s="127">
        <f t="shared" si="132"/>
        <v>0</v>
      </c>
      <c r="BX216" s="125" t="str">
        <f t="shared" si="133"/>
        <v>办结</v>
      </c>
      <c r="BY216" s="159"/>
      <c r="BZ216" s="96" t="s">
        <v>1361</v>
      </c>
      <c r="CA216" s="99"/>
      <c r="CB216" s="95" t="s">
        <v>121</v>
      </c>
      <c r="CC216" s="95"/>
      <c r="CD216" s="95"/>
      <c r="CE216" s="95" t="s">
        <v>121</v>
      </c>
      <c r="CF216" s="95"/>
      <c r="CG216" s="95"/>
      <c r="CH216" s="95" t="s">
        <v>121</v>
      </c>
      <c r="CI216" s="95"/>
      <c r="CJ216" s="95"/>
      <c r="CK216" s="95"/>
      <c r="CL216" s="199" t="s">
        <v>125</v>
      </c>
      <c r="CM216" s="199"/>
      <c r="CN216" s="199"/>
      <c r="CO216" s="199"/>
      <c r="CP216" s="199" t="s">
        <v>121</v>
      </c>
      <c r="CQ216" s="199"/>
      <c r="CR216" s="199"/>
      <c r="CS216" s="199" t="s">
        <v>125</v>
      </c>
      <c r="CT216" s="199"/>
      <c r="CU216" s="199"/>
      <c r="CV216" s="199" t="s">
        <v>125</v>
      </c>
      <c r="CW216" s="199" t="s">
        <v>125</v>
      </c>
      <c r="CX216" s="95"/>
      <c r="CY216" s="199" t="s">
        <v>125</v>
      </c>
      <c r="CZ216" s="199"/>
      <c r="DA216" s="199"/>
      <c r="DB216" s="199" t="s">
        <v>125</v>
      </c>
      <c r="DC216" s="199"/>
      <c r="DD216" s="199" t="s">
        <v>121</v>
      </c>
      <c r="DE216" s="199"/>
      <c r="DF216" s="199" t="s">
        <v>125</v>
      </c>
      <c r="DG216" s="199"/>
      <c r="DH216" s="101"/>
      <c r="DI216" s="101"/>
      <c r="DJ216" s="101"/>
      <c r="DK216" s="101"/>
      <c r="DL216" s="101"/>
      <c r="DM216" s="148">
        <v>0.5</v>
      </c>
      <c r="DN216" s="148"/>
      <c r="DO216" s="148">
        <v>0.5</v>
      </c>
      <c r="DP216" s="101"/>
      <c r="DQ216" s="101"/>
      <c r="DR216" s="96" t="s">
        <v>1362</v>
      </c>
      <c r="DS216" s="99">
        <v>18347720000</v>
      </c>
      <c r="DT216" s="14">
        <v>1</v>
      </c>
    </row>
    <row r="217" s="22" customFormat="1" ht="80.1" customHeight="1" spans="1:123">
      <c r="A217" s="90">
        <f>+SUBTOTAL(3,G$6:$G217)</f>
        <v>194</v>
      </c>
      <c r="B217" s="94" t="e">
        <f t="shared" si="127"/>
        <v>#N/A</v>
      </c>
      <c r="C217" s="99"/>
      <c r="D217" s="99"/>
      <c r="E217" s="99"/>
      <c r="F217" s="96"/>
      <c r="G217" s="100" t="s">
        <v>316</v>
      </c>
      <c r="H217" s="94" t="s">
        <v>1314</v>
      </c>
      <c r="I217" s="94"/>
      <c r="J217" s="112" t="s">
        <v>1363</v>
      </c>
      <c r="K217" s="111"/>
      <c r="L217" s="101">
        <v>1</v>
      </c>
      <c r="M217" s="94" t="s">
        <v>300</v>
      </c>
      <c r="N217" s="101"/>
      <c r="O217" s="101"/>
      <c r="P217" s="101"/>
      <c r="Q217" s="96"/>
      <c r="R217" s="121"/>
      <c r="S217" s="101"/>
      <c r="T217" s="101"/>
      <c r="U217" s="96" t="s">
        <v>1364</v>
      </c>
      <c r="V217" s="96"/>
      <c r="W217" s="96"/>
      <c r="X217" s="100"/>
      <c r="Y217" s="100"/>
      <c r="Z217" s="121"/>
      <c r="AA217" s="100"/>
      <c r="AB217" s="96"/>
      <c r="AC217" s="96"/>
      <c r="AD217" s="136" t="s">
        <v>118</v>
      </c>
      <c r="AE217" s="96"/>
      <c r="AF217" s="100"/>
      <c r="AG217" s="96"/>
      <c r="AH217" s="96"/>
      <c r="AI217" s="96"/>
      <c r="AJ217" s="98">
        <v>0.9391</v>
      </c>
      <c r="AK217" s="99">
        <v>0.5233</v>
      </c>
      <c r="AL217" s="149"/>
      <c r="AM217" s="148"/>
      <c r="AN217" s="148"/>
      <c r="AO217" s="98">
        <v>0</v>
      </c>
      <c r="AP217" s="98">
        <f t="shared" si="128"/>
        <v>-0.238</v>
      </c>
      <c r="AQ217" s="98"/>
      <c r="AR217" s="125" t="s">
        <v>121</v>
      </c>
      <c r="AS217" s="117">
        <f t="shared" si="129"/>
        <v>1</v>
      </c>
      <c r="AT217" s="149"/>
      <c r="AU217" s="149"/>
      <c r="AV217" s="418" t="s">
        <v>1365</v>
      </c>
      <c r="AW217" s="99">
        <v>0</v>
      </c>
      <c r="AX217" s="99"/>
      <c r="AY217" s="99">
        <v>0.0728</v>
      </c>
      <c r="AZ217" s="99">
        <v>0.0728</v>
      </c>
      <c r="BA217" s="98">
        <v>0.238</v>
      </c>
      <c r="BB217" s="98">
        <v>0.238</v>
      </c>
      <c r="BC217" s="98">
        <v>0.238</v>
      </c>
      <c r="BD217" s="172">
        <v>0.238</v>
      </c>
      <c r="BE217" s="197">
        <f t="shared" si="137"/>
        <v>0</v>
      </c>
      <c r="BF217" s="203"/>
      <c r="BG217" s="194">
        <f t="shared" si="125"/>
        <v>0</v>
      </c>
      <c r="BH217" s="99"/>
      <c r="BI217" s="125"/>
      <c r="BJ217" s="117">
        <f t="shared" si="131"/>
        <v>0</v>
      </c>
      <c r="BK217" s="209"/>
      <c r="BL217" s="200"/>
      <c r="BM217" s="200"/>
      <c r="BN217" s="121"/>
      <c r="BO217" s="235"/>
      <c r="BP217" s="149">
        <f t="shared" si="138"/>
        <v>0.238</v>
      </c>
      <c r="BQ217" s="228" t="e">
        <f t="shared" si="136"/>
        <v>#DIV/0!</v>
      </c>
      <c r="BR217" s="232"/>
      <c r="BS217" s="200"/>
      <c r="BT217" s="112"/>
      <c r="BU217" s="118"/>
      <c r="BV217" s="118"/>
      <c r="BW217" s="117">
        <f t="shared" si="132"/>
        <v>0</v>
      </c>
      <c r="BX217" s="117"/>
      <c r="BY217" s="117"/>
      <c r="BZ217" s="117"/>
      <c r="CA217" s="117"/>
      <c r="CB217" s="208"/>
      <c r="CC217" s="208"/>
      <c r="CD217" s="208"/>
      <c r="CE217" s="208"/>
      <c r="CF217" s="208"/>
      <c r="CG217" s="208"/>
      <c r="CH217" s="208"/>
      <c r="CI217" s="208"/>
      <c r="CJ217" s="208"/>
      <c r="CK217" s="208"/>
      <c r="CL217" s="208"/>
      <c r="CM217" s="208"/>
      <c r="CN217" s="208"/>
      <c r="CO217" s="208"/>
      <c r="CP217" s="208"/>
      <c r="CQ217" s="208"/>
      <c r="CR217" s="208"/>
      <c r="CS217" s="208"/>
      <c r="CT217" s="208"/>
      <c r="CU217" s="208"/>
      <c r="CV217" s="208"/>
      <c r="CW217" s="208"/>
      <c r="CX217" s="208"/>
      <c r="CY217" s="208"/>
      <c r="CZ217" s="208"/>
      <c r="DA217" s="208"/>
      <c r="DB217" s="208"/>
      <c r="DC217" s="208"/>
      <c r="DD217" s="208"/>
      <c r="DE217" s="208"/>
      <c r="DF217" s="208"/>
      <c r="DG217" s="208"/>
      <c r="DH217" s="101"/>
      <c r="DI217" s="101"/>
      <c r="DJ217" s="101"/>
      <c r="DK217" s="101"/>
      <c r="DL217" s="101"/>
      <c r="DM217" s="149"/>
      <c r="DN217" s="149"/>
      <c r="DO217" s="149"/>
      <c r="DP217" s="101"/>
      <c r="DQ217" s="101"/>
      <c r="DR217" s="111"/>
      <c r="DS217" s="122"/>
    </row>
    <row r="218" s="22" customFormat="1" ht="80.1" customHeight="1" spans="1:123">
      <c r="A218" s="90">
        <f>+SUBTOTAL(3,G$6:$G218)</f>
        <v>195</v>
      </c>
      <c r="B218" s="94" t="e">
        <f t="shared" si="127"/>
        <v>#N/A</v>
      </c>
      <c r="C218" s="99"/>
      <c r="D218" s="99"/>
      <c r="E218" s="99"/>
      <c r="F218" s="96"/>
      <c r="G218" s="100" t="s">
        <v>316</v>
      </c>
      <c r="H218" s="94" t="s">
        <v>1314</v>
      </c>
      <c r="I218" s="94"/>
      <c r="J218" s="112" t="s">
        <v>1366</v>
      </c>
      <c r="K218" s="111"/>
      <c r="L218" s="101">
        <v>1</v>
      </c>
      <c r="M218" s="94" t="s">
        <v>300</v>
      </c>
      <c r="N218" s="101"/>
      <c r="O218" s="101"/>
      <c r="P218" s="101"/>
      <c r="Q218" s="96"/>
      <c r="R218" s="121"/>
      <c r="S218" s="101"/>
      <c r="T218" s="101"/>
      <c r="U218" s="96" t="s">
        <v>1367</v>
      </c>
      <c r="V218" s="96"/>
      <c r="W218" s="96"/>
      <c r="X218" s="100"/>
      <c r="Y218" s="100"/>
      <c r="Z218" s="121"/>
      <c r="AA218" s="100"/>
      <c r="AB218" s="96"/>
      <c r="AC218" s="96"/>
      <c r="AD218" s="136" t="s">
        <v>118</v>
      </c>
      <c r="AE218" s="96"/>
      <c r="AF218" s="100"/>
      <c r="AG218" s="96"/>
      <c r="AH218" s="96"/>
      <c r="AI218" s="96"/>
      <c r="AJ218" s="98">
        <v>1.0662</v>
      </c>
      <c r="AK218" s="99">
        <v>0.818</v>
      </c>
      <c r="AL218" s="149"/>
      <c r="AM218" s="148"/>
      <c r="AN218" s="148"/>
      <c r="AO218" s="98">
        <v>0.2482</v>
      </c>
      <c r="AP218" s="98">
        <f t="shared" si="128"/>
        <v>-0.031</v>
      </c>
      <c r="AQ218" s="98"/>
      <c r="AR218" s="125" t="s">
        <v>121</v>
      </c>
      <c r="AS218" s="117">
        <f t="shared" si="129"/>
        <v>1</v>
      </c>
      <c r="AT218" s="149"/>
      <c r="AU218" s="149"/>
      <c r="AV218" s="99" t="s">
        <v>1368</v>
      </c>
      <c r="AW218" s="99"/>
      <c r="AX218" s="99"/>
      <c r="AY218" s="99"/>
      <c r="AZ218" s="99"/>
      <c r="BA218" s="98"/>
      <c r="BB218" s="98"/>
      <c r="BC218" s="98">
        <v>0.031</v>
      </c>
      <c r="BD218" s="172">
        <v>0.0837</v>
      </c>
      <c r="BE218" s="197">
        <v>0</v>
      </c>
      <c r="BF218" s="203"/>
      <c r="BG218" s="194">
        <f t="shared" si="125"/>
        <v>0</v>
      </c>
      <c r="BH218" s="99"/>
      <c r="BI218" s="125"/>
      <c r="BJ218" s="117">
        <f t="shared" si="131"/>
        <v>0</v>
      </c>
      <c r="BK218" s="209"/>
      <c r="BL218" s="200"/>
      <c r="BM218" s="200"/>
      <c r="BN218" s="121"/>
      <c r="BO218" s="235"/>
      <c r="BP218" s="149">
        <f t="shared" si="138"/>
        <v>0.031</v>
      </c>
      <c r="BQ218" s="228" t="e">
        <f t="shared" si="136"/>
        <v>#DIV/0!</v>
      </c>
      <c r="BR218" s="232"/>
      <c r="BS218" s="200"/>
      <c r="BT218" s="112"/>
      <c r="BU218" s="118"/>
      <c r="BV218" s="118"/>
      <c r="BW218" s="117">
        <f t="shared" si="132"/>
        <v>0</v>
      </c>
      <c r="BX218" s="117"/>
      <c r="BY218" s="117"/>
      <c r="BZ218" s="117"/>
      <c r="CA218" s="117"/>
      <c r="CB218" s="208"/>
      <c r="CC218" s="208"/>
      <c r="CD218" s="208"/>
      <c r="CE218" s="208"/>
      <c r="CF218" s="208"/>
      <c r="CG218" s="208"/>
      <c r="CH218" s="208"/>
      <c r="CI218" s="208"/>
      <c r="CJ218" s="208"/>
      <c r="CK218" s="208"/>
      <c r="CL218" s="208"/>
      <c r="CM218" s="208"/>
      <c r="CN218" s="208"/>
      <c r="CO218" s="208"/>
      <c r="CP218" s="208"/>
      <c r="CQ218" s="208"/>
      <c r="CR218" s="208"/>
      <c r="CS218" s="208"/>
      <c r="CT218" s="208"/>
      <c r="CU218" s="208"/>
      <c r="CV218" s="208"/>
      <c r="CW218" s="208"/>
      <c r="CX218" s="208"/>
      <c r="CY218" s="208"/>
      <c r="CZ218" s="208"/>
      <c r="DA218" s="208"/>
      <c r="DB218" s="208"/>
      <c r="DC218" s="208"/>
      <c r="DD218" s="208"/>
      <c r="DE218" s="208"/>
      <c r="DF218" s="208"/>
      <c r="DG218" s="208"/>
      <c r="DH218" s="101"/>
      <c r="DI218" s="101"/>
      <c r="DJ218" s="101"/>
      <c r="DK218" s="101"/>
      <c r="DL218" s="101"/>
      <c r="DM218" s="149"/>
      <c r="DN218" s="149"/>
      <c r="DO218" s="149"/>
      <c r="DP218" s="101"/>
      <c r="DQ218" s="101"/>
      <c r="DR218" s="111"/>
      <c r="DS218" s="122"/>
    </row>
    <row r="219" s="14" customFormat="1" ht="80.1" customHeight="1" spans="1:123">
      <c r="A219" s="90">
        <f>+SUBTOTAL(3,G$6:$G219)</f>
        <v>196</v>
      </c>
      <c r="B219" s="94" t="e">
        <f t="shared" si="127"/>
        <v>#N/A</v>
      </c>
      <c r="C219" s="98"/>
      <c r="D219" s="98"/>
      <c r="E219" s="98"/>
      <c r="F219" s="96"/>
      <c r="G219" s="103" t="s">
        <v>316</v>
      </c>
      <c r="H219" s="125" t="s">
        <v>1314</v>
      </c>
      <c r="I219" s="125"/>
      <c r="J219" s="112" t="s">
        <v>1369</v>
      </c>
      <c r="K219" s="111"/>
      <c r="L219" s="101">
        <v>1</v>
      </c>
      <c r="M219" s="94" t="s">
        <v>300</v>
      </c>
      <c r="N219" s="101"/>
      <c r="O219" s="101"/>
      <c r="P219" s="101"/>
      <c r="Q219" s="96"/>
      <c r="R219" s="100"/>
      <c r="S219" s="101"/>
      <c r="T219" s="101"/>
      <c r="U219" s="129"/>
      <c r="V219" s="100"/>
      <c r="W219" s="96"/>
      <c r="X219" s="111"/>
      <c r="Y219" s="111"/>
      <c r="Z219" s="122"/>
      <c r="AA219" s="100"/>
      <c r="AB219" s="96" t="s">
        <v>182</v>
      </c>
      <c r="AC219" s="96"/>
      <c r="AD219" s="136" t="s">
        <v>118</v>
      </c>
      <c r="AE219" s="96"/>
      <c r="AF219" s="129"/>
      <c r="AG219" s="96"/>
      <c r="AH219" s="96"/>
      <c r="AI219" s="96"/>
      <c r="AJ219" s="98">
        <v>14.9799</v>
      </c>
      <c r="AK219" s="99">
        <v>14.1309</v>
      </c>
      <c r="AL219" s="149"/>
      <c r="AM219" s="148"/>
      <c r="AN219" s="148"/>
      <c r="AO219" s="98">
        <v>0</v>
      </c>
      <c r="AP219" s="98">
        <f t="shared" si="128"/>
        <v>-0.1269</v>
      </c>
      <c r="AQ219" s="98"/>
      <c r="AR219" s="125" t="s">
        <v>121</v>
      </c>
      <c r="AS219" s="117">
        <f t="shared" si="129"/>
        <v>1</v>
      </c>
      <c r="AT219" s="149"/>
      <c r="AU219" s="149"/>
      <c r="AV219" s="418" t="s">
        <v>1370</v>
      </c>
      <c r="AW219" s="99">
        <v>0.1145</v>
      </c>
      <c r="AX219" s="99">
        <v>0.1269</v>
      </c>
      <c r="AY219" s="99">
        <v>0.1269</v>
      </c>
      <c r="AZ219" s="99">
        <v>0.1269</v>
      </c>
      <c r="BA219" s="98">
        <v>0.1269</v>
      </c>
      <c r="BB219" s="98">
        <v>0.1269</v>
      </c>
      <c r="BC219" s="98">
        <v>0.1269</v>
      </c>
      <c r="BD219" s="172">
        <v>0.1269</v>
      </c>
      <c r="BE219" s="197">
        <f t="shared" ref="BE219:BE228" si="139">BH219-(BD219-BC219)</f>
        <v>0</v>
      </c>
      <c r="BF219" s="203"/>
      <c r="BG219" s="194">
        <f t="shared" si="125"/>
        <v>0</v>
      </c>
      <c r="BH219" s="99"/>
      <c r="BI219" s="125"/>
      <c r="BJ219" s="117">
        <f t="shared" si="131"/>
        <v>0</v>
      </c>
      <c r="BK219" s="209"/>
      <c r="BL219" s="200"/>
      <c r="BM219" s="200"/>
      <c r="BN219" s="209"/>
      <c r="BO219" s="235"/>
      <c r="BP219" s="149">
        <f t="shared" si="138"/>
        <v>0.1269</v>
      </c>
      <c r="BQ219" s="228" t="e">
        <f t="shared" si="136"/>
        <v>#DIV/0!</v>
      </c>
      <c r="BR219" s="232"/>
      <c r="BS219" s="200"/>
      <c r="BT219" s="112"/>
      <c r="BU219" s="118"/>
      <c r="BV219" s="118"/>
      <c r="BW219" s="117">
        <f t="shared" si="132"/>
        <v>0</v>
      </c>
      <c r="BX219" s="117"/>
      <c r="BY219" s="117"/>
      <c r="BZ219" s="117"/>
      <c r="CA219" s="117"/>
      <c r="CB219" s="208"/>
      <c r="CC219" s="208"/>
      <c r="CD219" s="208"/>
      <c r="CE219" s="208"/>
      <c r="CF219" s="208"/>
      <c r="CG219" s="208"/>
      <c r="CH219" s="208"/>
      <c r="CI219" s="208"/>
      <c r="CJ219" s="208"/>
      <c r="CK219" s="208"/>
      <c r="CL219" s="208"/>
      <c r="CM219" s="208"/>
      <c r="CN219" s="208"/>
      <c r="CO219" s="208"/>
      <c r="CP219" s="208"/>
      <c r="CQ219" s="208"/>
      <c r="CR219" s="208"/>
      <c r="CS219" s="208"/>
      <c r="CT219" s="208"/>
      <c r="CU219" s="208"/>
      <c r="CV219" s="208"/>
      <c r="CW219" s="208"/>
      <c r="CX219" s="208"/>
      <c r="CY219" s="208"/>
      <c r="CZ219" s="208"/>
      <c r="DA219" s="208"/>
      <c r="DB219" s="208"/>
      <c r="DC219" s="208"/>
      <c r="DD219" s="209"/>
      <c r="DE219" s="209"/>
      <c r="DF219" s="209"/>
      <c r="DG219" s="209"/>
      <c r="DH219" s="101"/>
      <c r="DI219" s="101"/>
      <c r="DJ219" s="101"/>
      <c r="DK219" s="101"/>
      <c r="DL219" s="101"/>
      <c r="DM219" s="149"/>
      <c r="DN219" s="149"/>
      <c r="DO219" s="149"/>
      <c r="DP219" s="101"/>
      <c r="DQ219" s="101"/>
      <c r="DR219" s="100"/>
      <c r="DS219" s="101"/>
    </row>
    <row r="220" s="26" customFormat="1" ht="152.1" customHeight="1" spans="1:123">
      <c r="A220" s="90">
        <f>+SUBTOTAL(3,G$6:$G220)</f>
        <v>197</v>
      </c>
      <c r="B220" s="94" t="str">
        <f t="shared" si="127"/>
        <v>手续已办结已开工</v>
      </c>
      <c r="C220" s="95"/>
      <c r="D220" s="95"/>
      <c r="E220" s="95"/>
      <c r="F220" s="99"/>
      <c r="G220" s="94" t="s">
        <v>316</v>
      </c>
      <c r="H220" s="94" t="s">
        <v>1371</v>
      </c>
      <c r="I220" s="94"/>
      <c r="J220" s="110" t="s">
        <v>1372</v>
      </c>
      <c r="K220" s="111" t="s">
        <v>1373</v>
      </c>
      <c r="L220" s="90">
        <v>1</v>
      </c>
      <c r="M220" s="94" t="s">
        <v>107</v>
      </c>
      <c r="N220" s="90"/>
      <c r="O220" s="90"/>
      <c r="P220" s="90"/>
      <c r="Q220" s="99"/>
      <c r="R220" s="101"/>
      <c r="S220" s="101" t="s">
        <v>1374</v>
      </c>
      <c r="T220" s="101"/>
      <c r="U220" s="100" t="s">
        <v>563</v>
      </c>
      <c r="V220" s="100" t="s">
        <v>525</v>
      </c>
      <c r="W220" s="100" t="s">
        <v>1375</v>
      </c>
      <c r="X220" s="111" t="s">
        <v>741</v>
      </c>
      <c r="Y220" s="100" t="s">
        <v>1376</v>
      </c>
      <c r="Z220" s="101"/>
      <c r="AA220" s="100" t="s">
        <v>181</v>
      </c>
      <c r="AB220" s="96" t="s">
        <v>182</v>
      </c>
      <c r="AC220" s="100" t="s">
        <v>183</v>
      </c>
      <c r="AD220" s="100" t="s">
        <v>133</v>
      </c>
      <c r="AE220" s="96"/>
      <c r="AF220" s="100" t="s">
        <v>134</v>
      </c>
      <c r="AG220" s="96" t="s">
        <v>53</v>
      </c>
      <c r="AH220" s="96" t="s">
        <v>120</v>
      </c>
      <c r="AI220" s="96"/>
      <c r="AJ220" s="148">
        <v>0.35</v>
      </c>
      <c r="AK220" s="148"/>
      <c r="AL220" s="149">
        <v>0</v>
      </c>
      <c r="AM220" s="148">
        <v>0.2</v>
      </c>
      <c r="AN220" s="148">
        <v>0.2</v>
      </c>
      <c r="AO220" s="98">
        <v>0</v>
      </c>
      <c r="AP220" s="98">
        <f t="shared" si="128"/>
        <v>0.1046</v>
      </c>
      <c r="AQ220" s="98"/>
      <c r="AR220" s="125" t="s">
        <v>121</v>
      </c>
      <c r="AS220" s="117">
        <f t="shared" si="129"/>
        <v>1</v>
      </c>
      <c r="AT220" s="101"/>
      <c r="AU220" s="101">
        <v>202308</v>
      </c>
      <c r="AV220" s="423" t="s">
        <v>1377</v>
      </c>
      <c r="AW220" s="99"/>
      <c r="AX220" s="98"/>
      <c r="AY220" s="98"/>
      <c r="AZ220" s="148"/>
      <c r="BA220" s="148"/>
      <c r="BB220" s="148"/>
      <c r="BC220" s="98">
        <v>0.0954</v>
      </c>
      <c r="BD220" s="172">
        <v>0.0954</v>
      </c>
      <c r="BE220" s="197">
        <f t="shared" si="139"/>
        <v>0</v>
      </c>
      <c r="BF220" s="198"/>
      <c r="BG220" s="194">
        <f t="shared" si="125"/>
        <v>0</v>
      </c>
      <c r="BH220" s="148"/>
      <c r="BI220" s="125" t="s">
        <v>121</v>
      </c>
      <c r="BJ220" s="117">
        <f t="shared" si="131"/>
        <v>1</v>
      </c>
      <c r="BK220" s="202">
        <v>45047</v>
      </c>
      <c r="BL220" s="122"/>
      <c r="BM220" s="118" t="s">
        <v>212</v>
      </c>
      <c r="BN220" s="117"/>
      <c r="BO220" s="233">
        <v>45627</v>
      </c>
      <c r="BP220" s="149">
        <f t="shared" si="138"/>
        <v>0.0954</v>
      </c>
      <c r="BQ220" s="228">
        <f t="shared" si="136"/>
        <v>0.477</v>
      </c>
      <c r="BR220" s="232"/>
      <c r="BS220" s="112"/>
      <c r="BT220" s="112" t="s">
        <v>1378</v>
      </c>
      <c r="BU220" s="125"/>
      <c r="BV220" s="112"/>
      <c r="BW220" s="127">
        <f t="shared" si="132"/>
        <v>0</v>
      </c>
      <c r="BX220" s="125" t="str">
        <f>+IF(BW220=0,"办结","未办结")</f>
        <v>办结</v>
      </c>
      <c r="BY220" s="117"/>
      <c r="BZ220" s="96" t="s">
        <v>139</v>
      </c>
      <c r="CA220" s="99"/>
      <c r="CB220" s="199" t="s">
        <v>121</v>
      </c>
      <c r="CC220" s="199"/>
      <c r="CD220" s="199"/>
      <c r="CE220" s="95" t="s">
        <v>125</v>
      </c>
      <c r="CF220" s="95"/>
      <c r="CG220" s="95"/>
      <c r="CH220" s="199" t="s">
        <v>121</v>
      </c>
      <c r="CI220" s="199"/>
      <c r="CJ220" s="95"/>
      <c r="CK220" s="95"/>
      <c r="CL220" s="199" t="s">
        <v>121</v>
      </c>
      <c r="CM220" s="199"/>
      <c r="CN220" s="95"/>
      <c r="CO220" s="199"/>
      <c r="CP220" s="95" t="s">
        <v>121</v>
      </c>
      <c r="CQ220" s="95"/>
      <c r="CR220" s="95"/>
      <c r="CS220" s="95" t="s">
        <v>125</v>
      </c>
      <c r="CT220" s="95"/>
      <c r="CU220" s="95"/>
      <c r="CV220" s="95" t="s">
        <v>125</v>
      </c>
      <c r="CW220" s="95" t="s">
        <v>125</v>
      </c>
      <c r="CX220" s="95" t="s">
        <v>1379</v>
      </c>
      <c r="CY220" s="95" t="s">
        <v>125</v>
      </c>
      <c r="CZ220" s="95"/>
      <c r="DA220" s="95"/>
      <c r="DB220" s="95" t="s">
        <v>125</v>
      </c>
      <c r="DC220" s="95"/>
      <c r="DD220" s="95" t="s">
        <v>125</v>
      </c>
      <c r="DE220" s="95"/>
      <c r="DF220" s="95" t="s">
        <v>121</v>
      </c>
      <c r="DG220" s="112" t="s">
        <v>1380</v>
      </c>
      <c r="DH220" s="101"/>
      <c r="DI220" s="101"/>
      <c r="DJ220" s="101"/>
      <c r="DK220" s="101"/>
      <c r="DL220" s="101"/>
      <c r="DM220" s="148">
        <v>0.2</v>
      </c>
      <c r="DN220" s="148">
        <f>+DK220-DM220</f>
        <v>-0.2</v>
      </c>
      <c r="DO220" s="148">
        <v>0.2</v>
      </c>
      <c r="DP220" s="101">
        <v>-37417.7</v>
      </c>
      <c r="DQ220" s="101">
        <v>0</v>
      </c>
      <c r="DR220" s="100" t="s">
        <v>1381</v>
      </c>
      <c r="DS220" s="101">
        <v>15044900215</v>
      </c>
    </row>
    <row r="221" s="26" customFormat="1" ht="171.95" customHeight="1" spans="1:123">
      <c r="A221" s="90">
        <f>+SUBTOTAL(3,G$6:$G221)</f>
        <v>198</v>
      </c>
      <c r="B221" s="94" t="str">
        <f t="shared" si="127"/>
        <v>手续已办结已开工</v>
      </c>
      <c r="C221" s="99"/>
      <c r="D221" s="99"/>
      <c r="E221" s="99"/>
      <c r="F221" s="96"/>
      <c r="G221" s="94" t="s">
        <v>316</v>
      </c>
      <c r="H221" s="94" t="s">
        <v>1371</v>
      </c>
      <c r="I221" s="94"/>
      <c r="J221" s="110" t="s">
        <v>1382</v>
      </c>
      <c r="K221" s="111" t="s">
        <v>1383</v>
      </c>
      <c r="L221" s="90">
        <v>1</v>
      </c>
      <c r="M221" s="94" t="s">
        <v>227</v>
      </c>
      <c r="N221" s="94"/>
      <c r="O221" s="94"/>
      <c r="P221" s="94"/>
      <c r="Q221" s="99"/>
      <c r="R221" s="101"/>
      <c r="S221" s="101" t="s">
        <v>1384</v>
      </c>
      <c r="T221" s="101"/>
      <c r="U221" s="100" t="s">
        <v>1385</v>
      </c>
      <c r="V221" s="100" t="s">
        <v>384</v>
      </c>
      <c r="W221" s="100" t="s">
        <v>1386</v>
      </c>
      <c r="X221" s="111" t="s">
        <v>741</v>
      </c>
      <c r="Y221" s="100" t="s">
        <v>1376</v>
      </c>
      <c r="Z221" s="101"/>
      <c r="AA221" s="100" t="s">
        <v>181</v>
      </c>
      <c r="AB221" s="96" t="s">
        <v>182</v>
      </c>
      <c r="AC221" s="100" t="s">
        <v>825</v>
      </c>
      <c r="AD221" s="100" t="s">
        <v>118</v>
      </c>
      <c r="AE221" s="96"/>
      <c r="AF221" s="100" t="s">
        <v>134</v>
      </c>
      <c r="AG221" s="96" t="s">
        <v>53</v>
      </c>
      <c r="AH221" s="96"/>
      <c r="AI221" s="96"/>
      <c r="AJ221" s="148">
        <v>1.68</v>
      </c>
      <c r="AK221" s="148">
        <v>0</v>
      </c>
      <c r="AL221" s="149">
        <v>0</v>
      </c>
      <c r="AM221" s="148">
        <v>0.5</v>
      </c>
      <c r="AN221" s="148">
        <v>0.5</v>
      </c>
      <c r="AO221" s="98">
        <v>0</v>
      </c>
      <c r="AP221" s="98">
        <f t="shared" si="128"/>
        <v>0.1</v>
      </c>
      <c r="AQ221" s="98"/>
      <c r="AR221" s="125" t="s">
        <v>121</v>
      </c>
      <c r="AS221" s="117">
        <f t="shared" si="129"/>
        <v>1</v>
      </c>
      <c r="AT221" s="101"/>
      <c r="AU221" s="101">
        <v>202309</v>
      </c>
      <c r="AV221" s="423" t="s">
        <v>1387</v>
      </c>
      <c r="AW221" s="99"/>
      <c r="AX221" s="98"/>
      <c r="AY221" s="98"/>
      <c r="AZ221" s="148"/>
      <c r="BA221" s="148"/>
      <c r="BB221" s="148"/>
      <c r="BC221" s="148"/>
      <c r="BD221" s="172">
        <v>0.1086</v>
      </c>
      <c r="BE221" s="197">
        <v>0.4</v>
      </c>
      <c r="BF221" s="198"/>
      <c r="BG221" s="194">
        <f t="shared" si="125"/>
        <v>0.4</v>
      </c>
      <c r="BH221" s="148"/>
      <c r="BI221" s="125" t="s">
        <v>121</v>
      </c>
      <c r="BJ221" s="117">
        <f t="shared" si="131"/>
        <v>1</v>
      </c>
      <c r="BK221" s="202">
        <v>45047</v>
      </c>
      <c r="BL221" s="122"/>
      <c r="BM221" s="122"/>
      <c r="BN221" s="117"/>
      <c r="BO221" s="233">
        <v>45383</v>
      </c>
      <c r="BP221" s="149">
        <f t="shared" si="138"/>
        <v>0.4</v>
      </c>
      <c r="BQ221" s="228">
        <f t="shared" si="136"/>
        <v>0.8</v>
      </c>
      <c r="BR221" s="232"/>
      <c r="BS221" s="110" t="s">
        <v>1388</v>
      </c>
      <c r="BT221" s="112" t="s">
        <v>1389</v>
      </c>
      <c r="BU221" s="112" t="s">
        <v>1389</v>
      </c>
      <c r="BV221" s="112"/>
      <c r="BW221" s="127">
        <f t="shared" si="132"/>
        <v>0</v>
      </c>
      <c r="BX221" s="125" t="str">
        <f>+IF(BW221=0,"办结","未办结")</f>
        <v>办结</v>
      </c>
      <c r="BY221" s="297"/>
      <c r="BZ221" s="96" t="s">
        <v>139</v>
      </c>
      <c r="CA221" s="99"/>
      <c r="CB221" s="199" t="s">
        <v>121</v>
      </c>
      <c r="CC221" s="199"/>
      <c r="CD221" s="199"/>
      <c r="CE221" s="95" t="s">
        <v>121</v>
      </c>
      <c r="CF221" s="95"/>
      <c r="CG221" s="199"/>
      <c r="CH221" s="95" t="s">
        <v>121</v>
      </c>
      <c r="CI221" s="95"/>
      <c r="CJ221" s="199"/>
      <c r="CK221" s="199"/>
      <c r="CL221" s="95" t="s">
        <v>121</v>
      </c>
      <c r="CM221" s="95"/>
      <c r="CN221" s="199"/>
      <c r="CO221" s="199"/>
      <c r="CP221" s="95" t="s">
        <v>121</v>
      </c>
      <c r="CQ221" s="199"/>
      <c r="CR221" s="199"/>
      <c r="CS221" s="95" t="s">
        <v>121</v>
      </c>
      <c r="CT221" s="199"/>
      <c r="CU221" s="199"/>
      <c r="CV221" s="95" t="s">
        <v>125</v>
      </c>
      <c r="CW221" s="95" t="s">
        <v>125</v>
      </c>
      <c r="CX221" s="95"/>
      <c r="CY221" s="95" t="s">
        <v>121</v>
      </c>
      <c r="CZ221" s="95" t="s">
        <v>837</v>
      </c>
      <c r="DA221" s="95"/>
      <c r="DB221" s="95"/>
      <c r="DC221" s="95"/>
      <c r="DD221" s="95" t="s">
        <v>125</v>
      </c>
      <c r="DE221" s="95"/>
      <c r="DF221" s="96" t="s">
        <v>125</v>
      </c>
      <c r="DG221" s="95"/>
      <c r="DH221" s="101"/>
      <c r="DI221" s="101">
        <v>60</v>
      </c>
      <c r="DJ221" s="101"/>
      <c r="DK221" s="101"/>
      <c r="DL221" s="101"/>
      <c r="DM221" s="148">
        <v>0.5</v>
      </c>
      <c r="DN221" s="148">
        <f>+DK221-DM221</f>
        <v>-0.5</v>
      </c>
      <c r="DO221" s="148">
        <v>0.5</v>
      </c>
      <c r="DP221" s="101">
        <v>65</v>
      </c>
      <c r="DQ221" s="101">
        <v>90000</v>
      </c>
      <c r="DR221" s="100" t="s">
        <v>1390</v>
      </c>
      <c r="DS221" s="101">
        <v>18947079095</v>
      </c>
    </row>
    <row r="222" s="34" customFormat="1" ht="80.1" customHeight="1" spans="1:123">
      <c r="A222" s="90">
        <f>+SUBTOTAL(3,G$6:$G222)</f>
        <v>199</v>
      </c>
      <c r="B222" s="94" t="e">
        <f t="shared" si="127"/>
        <v>#N/A</v>
      </c>
      <c r="C222" s="99"/>
      <c r="D222" s="99"/>
      <c r="E222" s="99"/>
      <c r="F222" s="99"/>
      <c r="G222" s="94" t="s">
        <v>316</v>
      </c>
      <c r="H222" s="94" t="s">
        <v>1371</v>
      </c>
      <c r="I222" s="94"/>
      <c r="J222" s="110" t="s">
        <v>1391</v>
      </c>
      <c r="K222" s="111" t="s">
        <v>1392</v>
      </c>
      <c r="L222" s="101">
        <v>1</v>
      </c>
      <c r="M222" s="94" t="s">
        <v>244</v>
      </c>
      <c r="N222" s="101"/>
      <c r="O222" s="101"/>
      <c r="P222" s="101"/>
      <c r="Q222" s="99"/>
      <c r="R222" s="101"/>
      <c r="S222" s="101" t="s">
        <v>1393</v>
      </c>
      <c r="T222" s="101"/>
      <c r="U222" s="100" t="s">
        <v>1394</v>
      </c>
      <c r="V222" s="100" t="s">
        <v>384</v>
      </c>
      <c r="W222" s="100" t="s">
        <v>1395</v>
      </c>
      <c r="X222" s="111" t="s">
        <v>741</v>
      </c>
      <c r="Y222" s="101"/>
      <c r="Z222" s="101"/>
      <c r="AA222" s="100" t="s">
        <v>181</v>
      </c>
      <c r="AB222" s="96" t="s">
        <v>182</v>
      </c>
      <c r="AC222" s="96" t="s">
        <v>825</v>
      </c>
      <c r="AD222" s="100" t="s">
        <v>133</v>
      </c>
      <c r="AE222" s="96"/>
      <c r="AF222" s="100" t="s">
        <v>134</v>
      </c>
      <c r="AG222" s="265"/>
      <c r="AH222" s="99"/>
      <c r="AI222" s="265"/>
      <c r="AJ222" s="149">
        <v>0.2</v>
      </c>
      <c r="AK222" s="149">
        <v>0</v>
      </c>
      <c r="AL222" s="149">
        <v>0</v>
      </c>
      <c r="AM222" s="148">
        <v>0.2</v>
      </c>
      <c r="AN222" s="148">
        <v>0.2</v>
      </c>
      <c r="AO222" s="98">
        <v>0</v>
      </c>
      <c r="AP222" s="98">
        <f t="shared" si="128"/>
        <v>0.2</v>
      </c>
      <c r="AQ222" s="98"/>
      <c r="AR222" s="159" t="s">
        <v>231</v>
      </c>
      <c r="AS222" s="117">
        <f t="shared" si="129"/>
        <v>0</v>
      </c>
      <c r="AT222" s="101"/>
      <c r="AU222" s="101"/>
      <c r="AV222" s="101"/>
      <c r="AW222" s="99"/>
      <c r="AX222" s="99"/>
      <c r="AY222" s="99"/>
      <c r="AZ222" s="99"/>
      <c r="BA222" s="99"/>
      <c r="BB222" s="99"/>
      <c r="BC222" s="99"/>
      <c r="BD222" s="176"/>
      <c r="BE222" s="197">
        <f t="shared" si="139"/>
        <v>0</v>
      </c>
      <c r="BF222" s="203"/>
      <c r="BG222" s="194">
        <f t="shared" si="125"/>
        <v>0</v>
      </c>
      <c r="BH222" s="99"/>
      <c r="BI222" s="159" t="s">
        <v>231</v>
      </c>
      <c r="BJ222" s="117">
        <f t="shared" si="131"/>
        <v>0</v>
      </c>
      <c r="BK222" s="202">
        <v>45170</v>
      </c>
      <c r="BL222" s="122"/>
      <c r="BM222" s="122"/>
      <c r="BN222" s="117">
        <v>1</v>
      </c>
      <c r="BO222" s="233">
        <v>45627</v>
      </c>
      <c r="BP222" s="149">
        <f t="shared" si="138"/>
        <v>0</v>
      </c>
      <c r="BQ222" s="228">
        <f t="shared" si="136"/>
        <v>0</v>
      </c>
      <c r="BR222" s="232"/>
      <c r="BS222" s="122"/>
      <c r="BT222" s="234" t="s">
        <v>1396</v>
      </c>
      <c r="BU222" s="130"/>
      <c r="BV222" s="118"/>
      <c r="BW222" s="127">
        <f t="shared" si="132"/>
        <v>7</v>
      </c>
      <c r="BX222" s="127"/>
      <c r="BY222" s="117"/>
      <c r="BZ222" s="117"/>
      <c r="CA222" s="117"/>
      <c r="CB222" s="199" t="s">
        <v>121</v>
      </c>
      <c r="CC222" s="199"/>
      <c r="CD222" s="199"/>
      <c r="CE222" s="95" t="s">
        <v>231</v>
      </c>
      <c r="CF222" s="95"/>
      <c r="CG222" s="95"/>
      <c r="CH222" s="95" t="s">
        <v>121</v>
      </c>
      <c r="CI222" s="95"/>
      <c r="CJ222" s="95"/>
      <c r="CK222" s="95"/>
      <c r="CL222" s="95" t="s">
        <v>121</v>
      </c>
      <c r="CM222" s="95"/>
      <c r="CN222" s="95"/>
      <c r="CO222" s="95"/>
      <c r="CP222" s="95" t="s">
        <v>231</v>
      </c>
      <c r="CQ222" s="95"/>
      <c r="CR222" s="95"/>
      <c r="CS222" s="95" t="s">
        <v>231</v>
      </c>
      <c r="CT222" s="95"/>
      <c r="CU222" s="95"/>
      <c r="CV222" s="95" t="s">
        <v>231</v>
      </c>
      <c r="CW222" s="95" t="s">
        <v>231</v>
      </c>
      <c r="CX222" s="95"/>
      <c r="CY222" s="95" t="s">
        <v>231</v>
      </c>
      <c r="CZ222" s="95"/>
      <c r="DA222" s="95"/>
      <c r="DB222" s="95" t="s">
        <v>231</v>
      </c>
      <c r="DC222" s="95"/>
      <c r="DD222" s="199" t="s">
        <v>125</v>
      </c>
      <c r="DE222" s="199"/>
      <c r="DF222" s="199"/>
      <c r="DG222" s="199"/>
      <c r="DH222" s="101"/>
      <c r="DI222" s="101"/>
      <c r="DJ222" s="101"/>
      <c r="DK222" s="101"/>
      <c r="DL222" s="101"/>
      <c r="DM222" s="148">
        <v>0.2</v>
      </c>
      <c r="DN222" s="148"/>
      <c r="DO222" s="148">
        <v>0.2</v>
      </c>
      <c r="DP222" s="101"/>
      <c r="DQ222" s="101"/>
      <c r="DR222" s="100" t="s">
        <v>1397</v>
      </c>
      <c r="DS222" s="101">
        <v>17747748777</v>
      </c>
    </row>
    <row r="223" s="6" customFormat="1" ht="107.1" customHeight="1" spans="1:123">
      <c r="A223" s="90">
        <f>+SUBTOTAL(3,G$6:$G223)</f>
        <v>199</v>
      </c>
      <c r="B223" s="94" t="e">
        <f t="shared" si="127"/>
        <v>#N/A</v>
      </c>
      <c r="C223" s="99"/>
      <c r="D223" s="99"/>
      <c r="E223" s="99"/>
      <c r="F223" s="96"/>
      <c r="G223" s="100"/>
      <c r="H223" s="94" t="s">
        <v>1371</v>
      </c>
      <c r="I223" s="94"/>
      <c r="J223" s="112" t="s">
        <v>1398</v>
      </c>
      <c r="K223" s="111"/>
      <c r="L223" s="101">
        <v>1</v>
      </c>
      <c r="M223" s="94" t="s">
        <v>300</v>
      </c>
      <c r="N223" s="101"/>
      <c r="O223" s="101"/>
      <c r="P223" s="101"/>
      <c r="Q223" s="99"/>
      <c r="R223" s="101"/>
      <c r="S223" s="139"/>
      <c r="T223" s="139"/>
      <c r="U223" s="100" t="s">
        <v>1399</v>
      </c>
      <c r="V223" s="100"/>
      <c r="W223" s="96"/>
      <c r="X223" s="111"/>
      <c r="Y223" s="100"/>
      <c r="Z223" s="101"/>
      <c r="AA223" s="100"/>
      <c r="AB223" s="96"/>
      <c r="AC223" s="100"/>
      <c r="AD223" s="136"/>
      <c r="AE223" s="96"/>
      <c r="AF223" s="129"/>
      <c r="AG223" s="96"/>
      <c r="AH223" s="96"/>
      <c r="AI223" s="96"/>
      <c r="AJ223" s="148">
        <v>0.17</v>
      </c>
      <c r="AK223" s="99"/>
      <c r="AL223" s="99"/>
      <c r="AM223" s="148"/>
      <c r="AN223" s="148"/>
      <c r="AO223" s="98">
        <v>0</v>
      </c>
      <c r="AP223" s="98">
        <f t="shared" si="128"/>
        <v>0</v>
      </c>
      <c r="AQ223" s="98"/>
      <c r="AR223" s="125" t="s">
        <v>121</v>
      </c>
      <c r="AS223" s="117">
        <f t="shared" si="129"/>
        <v>1</v>
      </c>
      <c r="AT223" s="149"/>
      <c r="AU223" s="149"/>
      <c r="AV223" s="99" t="s">
        <v>1400</v>
      </c>
      <c r="AW223" s="99">
        <v>0</v>
      </c>
      <c r="AX223" s="99">
        <v>0</v>
      </c>
      <c r="AY223" s="99">
        <v>0</v>
      </c>
      <c r="AZ223" s="99">
        <v>0</v>
      </c>
      <c r="BA223" s="98">
        <v>0</v>
      </c>
      <c r="BB223" s="98">
        <v>0</v>
      </c>
      <c r="BC223" s="98"/>
      <c r="BD223" s="172"/>
      <c r="BE223" s="197">
        <f t="shared" si="139"/>
        <v>0</v>
      </c>
      <c r="BF223" s="203"/>
      <c r="BG223" s="194">
        <f t="shared" si="125"/>
        <v>0</v>
      </c>
      <c r="BH223" s="99"/>
      <c r="BI223" s="125"/>
      <c r="BJ223" s="117">
        <f t="shared" si="131"/>
        <v>0</v>
      </c>
      <c r="BK223" s="209"/>
      <c r="BL223" s="200"/>
      <c r="BM223" s="200"/>
      <c r="BN223" s="209"/>
      <c r="BO223" s="139"/>
      <c r="BP223" s="149">
        <f t="shared" si="138"/>
        <v>0</v>
      </c>
      <c r="BQ223" s="228" t="e">
        <f t="shared" si="136"/>
        <v>#DIV/0!</v>
      </c>
      <c r="BR223" s="232"/>
      <c r="BS223" s="210"/>
      <c r="BT223" s="112"/>
      <c r="BU223" s="118"/>
      <c r="BV223" s="118"/>
      <c r="BW223" s="117">
        <f t="shared" si="132"/>
        <v>0</v>
      </c>
      <c r="BX223" s="117"/>
      <c r="BY223" s="117"/>
      <c r="BZ223" s="117"/>
      <c r="CA223" s="117"/>
      <c r="CB223" s="209"/>
      <c r="CC223" s="209"/>
      <c r="CD223" s="209"/>
      <c r="CE223" s="99"/>
      <c r="CF223" s="99"/>
      <c r="CG223" s="99"/>
      <c r="CH223" s="209"/>
      <c r="CI223" s="209"/>
      <c r="CJ223" s="209"/>
      <c r="CK223" s="209"/>
      <c r="CL223" s="209"/>
      <c r="CM223" s="209"/>
      <c r="CN223" s="209"/>
      <c r="CO223" s="209"/>
      <c r="CP223" s="209"/>
      <c r="CQ223" s="209"/>
      <c r="CR223" s="209"/>
      <c r="CS223" s="117"/>
      <c r="CT223" s="117"/>
      <c r="CU223" s="117"/>
      <c r="CV223" s="99"/>
      <c r="CW223" s="99"/>
      <c r="CX223" s="99"/>
      <c r="CY223" s="117"/>
      <c r="CZ223" s="117"/>
      <c r="DA223" s="117"/>
      <c r="DB223" s="99"/>
      <c r="DC223" s="99"/>
      <c r="DD223" s="209"/>
      <c r="DE223" s="209"/>
      <c r="DF223" s="209"/>
      <c r="DG223" s="209"/>
      <c r="DH223" s="101"/>
      <c r="DI223" s="101"/>
      <c r="DJ223" s="101"/>
      <c r="DK223" s="101"/>
      <c r="DL223" s="101"/>
      <c r="DM223" s="149"/>
      <c r="DN223" s="149"/>
      <c r="DO223" s="149"/>
      <c r="DP223" s="101"/>
      <c r="DQ223" s="101"/>
      <c r="DR223" s="100"/>
      <c r="DS223" s="154"/>
    </row>
    <row r="224" s="14" customFormat="1" ht="80.1" customHeight="1" spans="1:123">
      <c r="A224" s="90">
        <f>+SUBTOTAL(3,G$6:$G224)</f>
        <v>199</v>
      </c>
      <c r="B224" s="94" t="e">
        <f t="shared" si="127"/>
        <v>#N/A</v>
      </c>
      <c r="C224" s="99"/>
      <c r="D224" s="99"/>
      <c r="E224" s="99"/>
      <c r="F224" s="96"/>
      <c r="G224" s="100"/>
      <c r="H224" s="94" t="s">
        <v>1371</v>
      </c>
      <c r="I224" s="94"/>
      <c r="J224" s="112" t="s">
        <v>1401</v>
      </c>
      <c r="K224" s="111"/>
      <c r="L224" s="101">
        <v>1</v>
      </c>
      <c r="M224" s="94" t="s">
        <v>300</v>
      </c>
      <c r="N224" s="101"/>
      <c r="O224" s="101"/>
      <c r="P224" s="101"/>
      <c r="Q224" s="99"/>
      <c r="R224" s="101"/>
      <c r="S224" s="139"/>
      <c r="T224" s="139"/>
      <c r="U224" s="100" t="s">
        <v>563</v>
      </c>
      <c r="V224" s="100"/>
      <c r="W224" s="96"/>
      <c r="X224" s="111"/>
      <c r="Y224" s="100"/>
      <c r="Z224" s="101"/>
      <c r="AA224" s="100"/>
      <c r="AB224" s="96"/>
      <c r="AC224" s="100"/>
      <c r="AD224" s="136"/>
      <c r="AE224" s="96"/>
      <c r="AF224" s="129"/>
      <c r="AG224" s="96"/>
      <c r="AH224" s="96"/>
      <c r="AI224" s="96"/>
      <c r="AJ224" s="148">
        <v>0.128</v>
      </c>
      <c r="AK224" s="99"/>
      <c r="AL224" s="99"/>
      <c r="AM224" s="148"/>
      <c r="AN224" s="148"/>
      <c r="AO224" s="98">
        <v>0</v>
      </c>
      <c r="AP224" s="98">
        <f t="shared" si="128"/>
        <v>0</v>
      </c>
      <c r="AQ224" s="98"/>
      <c r="AR224" s="125" t="s">
        <v>121</v>
      </c>
      <c r="AS224" s="117">
        <f t="shared" si="129"/>
        <v>1</v>
      </c>
      <c r="AT224" s="149"/>
      <c r="AU224" s="149"/>
      <c r="AV224" s="418" t="s">
        <v>1402</v>
      </c>
      <c r="AW224" s="99">
        <v>0</v>
      </c>
      <c r="AX224" s="99">
        <v>0</v>
      </c>
      <c r="AY224" s="99">
        <v>0</v>
      </c>
      <c r="AZ224" s="99">
        <v>0</v>
      </c>
      <c r="BA224" s="98">
        <v>0</v>
      </c>
      <c r="BB224" s="98">
        <v>0</v>
      </c>
      <c r="BC224" s="98"/>
      <c r="BD224" s="172"/>
      <c r="BE224" s="197">
        <f t="shared" si="139"/>
        <v>0</v>
      </c>
      <c r="BF224" s="203"/>
      <c r="BG224" s="194">
        <f t="shared" si="125"/>
        <v>0</v>
      </c>
      <c r="BH224" s="99"/>
      <c r="BI224" s="125"/>
      <c r="BJ224" s="117">
        <f t="shared" si="131"/>
        <v>0</v>
      </c>
      <c r="BK224" s="209"/>
      <c r="BL224" s="200"/>
      <c r="BM224" s="200"/>
      <c r="BN224" s="209"/>
      <c r="BO224" s="139"/>
      <c r="BP224" s="149">
        <f t="shared" si="138"/>
        <v>0</v>
      </c>
      <c r="BQ224" s="228" t="e">
        <f t="shared" si="136"/>
        <v>#DIV/0!</v>
      </c>
      <c r="BR224" s="232"/>
      <c r="BS224" s="210"/>
      <c r="BT224" s="110" t="s">
        <v>1403</v>
      </c>
      <c r="BU224" s="322"/>
      <c r="BV224" s="118"/>
      <c r="BW224" s="117">
        <f t="shared" si="132"/>
        <v>0</v>
      </c>
      <c r="BX224" s="117"/>
      <c r="BY224" s="117"/>
      <c r="BZ224" s="117"/>
      <c r="CA224" s="117"/>
      <c r="CB224" s="209"/>
      <c r="CC224" s="209"/>
      <c r="CD224" s="209"/>
      <c r="CE224" s="99"/>
      <c r="CF224" s="99"/>
      <c r="CG224" s="99"/>
      <c r="CH224" s="209"/>
      <c r="CI224" s="209"/>
      <c r="CJ224" s="209"/>
      <c r="CK224" s="209"/>
      <c r="CL224" s="209"/>
      <c r="CM224" s="209"/>
      <c r="CN224" s="209"/>
      <c r="CO224" s="209"/>
      <c r="CP224" s="209"/>
      <c r="CQ224" s="209"/>
      <c r="CR224" s="209"/>
      <c r="CS224" s="117"/>
      <c r="CT224" s="117"/>
      <c r="CU224" s="117"/>
      <c r="CV224" s="99"/>
      <c r="CW224" s="99"/>
      <c r="CX224" s="99"/>
      <c r="CY224" s="117"/>
      <c r="CZ224" s="117"/>
      <c r="DA224" s="117"/>
      <c r="DB224" s="99"/>
      <c r="DC224" s="99"/>
      <c r="DD224" s="209"/>
      <c r="DE224" s="209"/>
      <c r="DF224" s="209"/>
      <c r="DG224" s="209"/>
      <c r="DH224" s="101"/>
      <c r="DI224" s="101"/>
      <c r="DJ224" s="101"/>
      <c r="DK224" s="101"/>
      <c r="DL224" s="101"/>
      <c r="DM224" s="149"/>
      <c r="DN224" s="149"/>
      <c r="DO224" s="149"/>
      <c r="DP224" s="101"/>
      <c r="DQ224" s="101"/>
      <c r="DR224" s="100"/>
      <c r="DS224" s="154"/>
    </row>
    <row r="225" s="14" customFormat="1" ht="80.1" customHeight="1" spans="1:123">
      <c r="A225" s="90">
        <f>+SUBTOTAL(3,G$6:$G225)</f>
        <v>199</v>
      </c>
      <c r="B225" s="94" t="e">
        <f t="shared" si="127"/>
        <v>#N/A</v>
      </c>
      <c r="C225" s="99"/>
      <c r="D225" s="99"/>
      <c r="E225" s="99"/>
      <c r="F225" s="96"/>
      <c r="G225" s="100"/>
      <c r="H225" s="94" t="s">
        <v>1371</v>
      </c>
      <c r="I225" s="94"/>
      <c r="J225" s="112" t="s">
        <v>1404</v>
      </c>
      <c r="K225" s="111"/>
      <c r="L225" s="101">
        <v>1</v>
      </c>
      <c r="M225" s="94" t="s">
        <v>300</v>
      </c>
      <c r="N225" s="101"/>
      <c r="O225" s="101"/>
      <c r="P225" s="101"/>
      <c r="Q225" s="99"/>
      <c r="R225" s="101"/>
      <c r="S225" s="139"/>
      <c r="T225" s="139"/>
      <c r="U225" s="100" t="s">
        <v>563</v>
      </c>
      <c r="V225" s="100"/>
      <c r="W225" s="96"/>
      <c r="X225" s="111"/>
      <c r="Y225" s="100"/>
      <c r="Z225" s="101"/>
      <c r="AA225" s="100"/>
      <c r="AB225" s="96"/>
      <c r="AC225" s="100"/>
      <c r="AD225" s="136" t="s">
        <v>133</v>
      </c>
      <c r="AE225" s="96"/>
      <c r="AF225" s="129"/>
      <c r="AG225" s="96"/>
      <c r="AH225" s="96"/>
      <c r="AI225" s="96"/>
      <c r="AJ225" s="148">
        <v>0.14</v>
      </c>
      <c r="AK225" s="99"/>
      <c r="AL225" s="99"/>
      <c r="AM225" s="148"/>
      <c r="AN225" s="148"/>
      <c r="AO225" s="98">
        <v>0.008</v>
      </c>
      <c r="AP225" s="98">
        <f t="shared" si="128"/>
        <v>-0.0064</v>
      </c>
      <c r="AQ225" s="98"/>
      <c r="AR225" s="125" t="s">
        <v>121</v>
      </c>
      <c r="AS225" s="117">
        <f t="shared" si="129"/>
        <v>1</v>
      </c>
      <c r="AT225" s="149"/>
      <c r="AU225" s="149"/>
      <c r="AV225" s="418" t="s">
        <v>1405</v>
      </c>
      <c r="AW225" s="99"/>
      <c r="AX225" s="99"/>
      <c r="AY225" s="99">
        <v>0.0064</v>
      </c>
      <c r="AZ225" s="99">
        <v>0.0064</v>
      </c>
      <c r="BA225" s="98">
        <v>0.0064</v>
      </c>
      <c r="BB225" s="98">
        <v>0.0064</v>
      </c>
      <c r="BC225" s="98">
        <v>0.0064</v>
      </c>
      <c r="BD225" s="172">
        <v>0.0064</v>
      </c>
      <c r="BE225" s="197">
        <f t="shared" si="139"/>
        <v>0</v>
      </c>
      <c r="BF225" s="203"/>
      <c r="BG225" s="194">
        <f t="shared" si="125"/>
        <v>0</v>
      </c>
      <c r="BH225" s="99"/>
      <c r="BI225" s="125"/>
      <c r="BJ225" s="117">
        <f t="shared" si="131"/>
        <v>0</v>
      </c>
      <c r="BK225" s="209"/>
      <c r="BL225" s="200"/>
      <c r="BM225" s="200"/>
      <c r="BN225" s="209"/>
      <c r="BO225" s="139"/>
      <c r="BP225" s="149">
        <f t="shared" si="138"/>
        <v>0.0064</v>
      </c>
      <c r="BQ225" s="228" t="e">
        <f t="shared" si="136"/>
        <v>#DIV/0!</v>
      </c>
      <c r="BR225" s="232"/>
      <c r="BS225" s="210"/>
      <c r="BT225" s="110" t="s">
        <v>1403</v>
      </c>
      <c r="BU225" s="234"/>
      <c r="BV225" s="118"/>
      <c r="BW225" s="117">
        <f t="shared" si="132"/>
        <v>0</v>
      </c>
      <c r="BX225" s="117"/>
      <c r="BY225" s="117"/>
      <c r="BZ225" s="117"/>
      <c r="CA225" s="117"/>
      <c r="CB225" s="209"/>
      <c r="CC225" s="209"/>
      <c r="CD225" s="209"/>
      <c r="CE225" s="99"/>
      <c r="CF225" s="99"/>
      <c r="CG225" s="99"/>
      <c r="CH225" s="209"/>
      <c r="CI225" s="209"/>
      <c r="CJ225" s="209"/>
      <c r="CK225" s="209"/>
      <c r="CL225" s="209"/>
      <c r="CM225" s="209"/>
      <c r="CN225" s="209"/>
      <c r="CO225" s="209"/>
      <c r="CP225" s="209"/>
      <c r="CQ225" s="209"/>
      <c r="CR225" s="209"/>
      <c r="CS225" s="117"/>
      <c r="CT225" s="117"/>
      <c r="CU225" s="117"/>
      <c r="CV225" s="99"/>
      <c r="CW225" s="99"/>
      <c r="CX225" s="99"/>
      <c r="CY225" s="117"/>
      <c r="CZ225" s="117"/>
      <c r="DA225" s="117"/>
      <c r="DB225" s="99"/>
      <c r="DC225" s="99"/>
      <c r="DD225" s="209"/>
      <c r="DE225" s="209"/>
      <c r="DF225" s="209"/>
      <c r="DG225" s="209"/>
      <c r="DH225" s="101"/>
      <c r="DI225" s="101"/>
      <c r="DJ225" s="101"/>
      <c r="DK225" s="101"/>
      <c r="DL225" s="101"/>
      <c r="DM225" s="149"/>
      <c r="DN225" s="149"/>
      <c r="DO225" s="149"/>
      <c r="DP225" s="101"/>
      <c r="DQ225" s="101"/>
      <c r="DR225" s="100"/>
      <c r="DS225" s="154"/>
    </row>
    <row r="226" s="14" customFormat="1" ht="80.1" customHeight="1" spans="1:123">
      <c r="A226" s="90">
        <f>+SUBTOTAL(3,G$6:$G226)</f>
        <v>199</v>
      </c>
      <c r="B226" s="94" t="e">
        <f t="shared" si="127"/>
        <v>#N/A</v>
      </c>
      <c r="C226" s="99"/>
      <c r="D226" s="99"/>
      <c r="E226" s="99"/>
      <c r="F226" s="96"/>
      <c r="G226" s="100"/>
      <c r="H226" s="94" t="s">
        <v>1371</v>
      </c>
      <c r="I226" s="94"/>
      <c r="J226" s="112" t="s">
        <v>1406</v>
      </c>
      <c r="K226" s="111"/>
      <c r="L226" s="101">
        <v>1</v>
      </c>
      <c r="M226" s="94" t="s">
        <v>300</v>
      </c>
      <c r="N226" s="101"/>
      <c r="O226" s="101"/>
      <c r="P226" s="101"/>
      <c r="Q226" s="99"/>
      <c r="R226" s="101"/>
      <c r="S226" s="139"/>
      <c r="T226" s="139"/>
      <c r="U226" s="101"/>
      <c r="V226" s="100"/>
      <c r="W226" s="96"/>
      <c r="X226" s="111"/>
      <c r="Y226" s="100"/>
      <c r="Z226" s="101"/>
      <c r="AA226" s="100"/>
      <c r="AB226" s="96" t="s">
        <v>182</v>
      </c>
      <c r="AC226" s="100"/>
      <c r="AD226" s="136" t="s">
        <v>118</v>
      </c>
      <c r="AE226" s="96"/>
      <c r="AF226" s="129"/>
      <c r="AG226" s="96"/>
      <c r="AH226" s="96"/>
      <c r="AI226" s="96"/>
      <c r="AJ226" s="148"/>
      <c r="AK226" s="99"/>
      <c r="AL226" s="99"/>
      <c r="AM226" s="148"/>
      <c r="AN226" s="148"/>
      <c r="AO226" s="98">
        <v>0</v>
      </c>
      <c r="AP226" s="98">
        <f t="shared" si="128"/>
        <v>-0.0833</v>
      </c>
      <c r="AQ226" s="98"/>
      <c r="AR226" s="125" t="s">
        <v>121</v>
      </c>
      <c r="AS226" s="117">
        <f t="shared" si="129"/>
        <v>1</v>
      </c>
      <c r="AT226" s="149"/>
      <c r="AU226" s="149"/>
      <c r="AV226" s="99" t="s">
        <v>1407</v>
      </c>
      <c r="AW226" s="99"/>
      <c r="AX226" s="99">
        <v>0.0514</v>
      </c>
      <c r="AY226" s="99">
        <v>0.0603</v>
      </c>
      <c r="AZ226" s="99">
        <v>0.0833</v>
      </c>
      <c r="BA226" s="98">
        <v>0.0833</v>
      </c>
      <c r="BB226" s="98">
        <v>0.0833</v>
      </c>
      <c r="BC226" s="98">
        <v>0.0833</v>
      </c>
      <c r="BD226" s="172">
        <v>0.0833</v>
      </c>
      <c r="BE226" s="197">
        <f t="shared" si="139"/>
        <v>0</v>
      </c>
      <c r="BF226" s="203"/>
      <c r="BG226" s="194">
        <f t="shared" si="125"/>
        <v>0</v>
      </c>
      <c r="BH226" s="99"/>
      <c r="BI226" s="125"/>
      <c r="BJ226" s="117">
        <f t="shared" si="131"/>
        <v>0</v>
      </c>
      <c r="BK226" s="209"/>
      <c r="BL226" s="200"/>
      <c r="BM226" s="200"/>
      <c r="BN226" s="209"/>
      <c r="BO226" s="139"/>
      <c r="BP226" s="149">
        <f t="shared" si="138"/>
        <v>0.0833</v>
      </c>
      <c r="BQ226" s="228" t="e">
        <f t="shared" si="136"/>
        <v>#DIV/0!</v>
      </c>
      <c r="BR226" s="232"/>
      <c r="BS226" s="210"/>
      <c r="BT226" s="112" t="s">
        <v>1408</v>
      </c>
      <c r="BU226" s="323"/>
      <c r="BV226" s="118"/>
      <c r="BW226" s="117">
        <f t="shared" si="132"/>
        <v>0</v>
      </c>
      <c r="BX226" s="117"/>
      <c r="BY226" s="117"/>
      <c r="BZ226" s="117"/>
      <c r="CA226" s="117"/>
      <c r="CB226" s="209"/>
      <c r="CC226" s="209"/>
      <c r="CD226" s="209"/>
      <c r="CE226" s="99"/>
      <c r="CF226" s="99"/>
      <c r="CG226" s="99"/>
      <c r="CH226" s="209"/>
      <c r="CI226" s="209"/>
      <c r="CJ226" s="209"/>
      <c r="CK226" s="209"/>
      <c r="CL226" s="209"/>
      <c r="CM226" s="209"/>
      <c r="CN226" s="209"/>
      <c r="CO226" s="209"/>
      <c r="CP226" s="209"/>
      <c r="CQ226" s="209"/>
      <c r="CR226" s="209"/>
      <c r="CS226" s="117"/>
      <c r="CT226" s="117"/>
      <c r="CU226" s="117"/>
      <c r="CV226" s="99"/>
      <c r="CW226" s="99"/>
      <c r="CX226" s="99"/>
      <c r="CY226" s="117"/>
      <c r="CZ226" s="117"/>
      <c r="DA226" s="117"/>
      <c r="DB226" s="99"/>
      <c r="DC226" s="99"/>
      <c r="DD226" s="209"/>
      <c r="DE226" s="209"/>
      <c r="DF226" s="209"/>
      <c r="DG226" s="209"/>
      <c r="DH226" s="101"/>
      <c r="DI226" s="101"/>
      <c r="DJ226" s="101"/>
      <c r="DK226" s="101"/>
      <c r="DL226" s="101"/>
      <c r="DM226" s="149"/>
      <c r="DN226" s="149"/>
      <c r="DO226" s="149"/>
      <c r="DP226" s="101"/>
      <c r="DQ226" s="101"/>
      <c r="DR226" s="100"/>
      <c r="DS226" s="154"/>
    </row>
    <row r="227" s="22" customFormat="1" ht="80.1" customHeight="1" spans="1:123">
      <c r="A227" s="90">
        <f>+SUBTOTAL(3,G$6:$G227)</f>
        <v>199</v>
      </c>
      <c r="B227" s="94" t="e">
        <f t="shared" si="127"/>
        <v>#N/A</v>
      </c>
      <c r="C227" s="327"/>
      <c r="D227" s="327"/>
      <c r="E227" s="327"/>
      <c r="F227" s="96"/>
      <c r="G227" s="100"/>
      <c r="H227" s="94" t="s">
        <v>1371</v>
      </c>
      <c r="I227" s="94"/>
      <c r="J227" s="112" t="s">
        <v>1409</v>
      </c>
      <c r="K227" s="111"/>
      <c r="L227" s="101">
        <v>1</v>
      </c>
      <c r="M227" s="94" t="s">
        <v>300</v>
      </c>
      <c r="N227" s="101"/>
      <c r="O227" s="101"/>
      <c r="P227" s="101"/>
      <c r="Q227" s="96"/>
      <c r="R227" s="121"/>
      <c r="S227" s="101"/>
      <c r="T227" s="101"/>
      <c r="U227" s="96" t="s">
        <v>563</v>
      </c>
      <c r="V227" s="96"/>
      <c r="W227" s="96"/>
      <c r="X227" s="100"/>
      <c r="Y227" s="100"/>
      <c r="Z227" s="121"/>
      <c r="AA227" s="100"/>
      <c r="AB227" s="96" t="s">
        <v>182</v>
      </c>
      <c r="AC227" s="96"/>
      <c r="AD227" s="136" t="s">
        <v>118</v>
      </c>
      <c r="AE227" s="96"/>
      <c r="AF227" s="100"/>
      <c r="AG227" s="96"/>
      <c r="AH227" s="96"/>
      <c r="AI227" s="96"/>
      <c r="AJ227" s="148"/>
      <c r="AK227" s="149"/>
      <c r="AL227" s="149"/>
      <c r="AM227" s="148"/>
      <c r="AN227" s="148"/>
      <c r="AO227" s="98">
        <v>0</v>
      </c>
      <c r="AP227" s="98">
        <f t="shared" si="128"/>
        <v>-0.0068</v>
      </c>
      <c r="AQ227" s="98"/>
      <c r="AR227" s="125" t="s">
        <v>121</v>
      </c>
      <c r="AS227" s="117">
        <f t="shared" si="129"/>
        <v>1</v>
      </c>
      <c r="AT227" s="149"/>
      <c r="AU227" s="149"/>
      <c r="AV227" s="418" t="s">
        <v>1410</v>
      </c>
      <c r="AW227" s="99">
        <v>0.0044</v>
      </c>
      <c r="AX227" s="99">
        <v>0.0044</v>
      </c>
      <c r="AY227" s="99">
        <v>0.0051</v>
      </c>
      <c r="AZ227" s="99">
        <v>0.0051</v>
      </c>
      <c r="BA227" s="98">
        <v>0.0051</v>
      </c>
      <c r="BB227" s="98">
        <v>0.0068</v>
      </c>
      <c r="BC227" s="98">
        <v>0.0068</v>
      </c>
      <c r="BD227" s="172">
        <v>0.0068</v>
      </c>
      <c r="BE227" s="197">
        <f t="shared" si="139"/>
        <v>0</v>
      </c>
      <c r="BF227" s="203"/>
      <c r="BG227" s="194">
        <f t="shared" si="125"/>
        <v>0</v>
      </c>
      <c r="BH227" s="99"/>
      <c r="BI227" s="125"/>
      <c r="BJ227" s="117">
        <f t="shared" si="131"/>
        <v>0</v>
      </c>
      <c r="BK227" s="209"/>
      <c r="BL227" s="200"/>
      <c r="BM227" s="200"/>
      <c r="BN227" s="121"/>
      <c r="BO227" s="235"/>
      <c r="BP227" s="149">
        <f t="shared" si="138"/>
        <v>0.0068</v>
      </c>
      <c r="BQ227" s="228" t="e">
        <f t="shared" si="136"/>
        <v>#DIV/0!</v>
      </c>
      <c r="BR227" s="232"/>
      <c r="BS227" s="200"/>
      <c r="BT227" s="112" t="s">
        <v>1411</v>
      </c>
      <c r="BU227" s="323"/>
      <c r="BV227" s="118"/>
      <c r="BW227" s="117">
        <f t="shared" si="132"/>
        <v>0</v>
      </c>
      <c r="BX227" s="117"/>
      <c r="BY227" s="117"/>
      <c r="BZ227" s="117"/>
      <c r="CA227" s="117"/>
      <c r="CB227" s="208"/>
      <c r="CC227" s="208"/>
      <c r="CD227" s="208"/>
      <c r="CE227" s="208"/>
      <c r="CF227" s="208"/>
      <c r="CG227" s="208"/>
      <c r="CH227" s="208"/>
      <c r="CI227" s="208"/>
      <c r="CJ227" s="208"/>
      <c r="CK227" s="208"/>
      <c r="CL227" s="208"/>
      <c r="CM227" s="208"/>
      <c r="CN227" s="208"/>
      <c r="CO227" s="208"/>
      <c r="CP227" s="208"/>
      <c r="CQ227" s="208"/>
      <c r="CR227" s="208"/>
      <c r="CS227" s="208"/>
      <c r="CT227" s="208"/>
      <c r="CU227" s="208"/>
      <c r="CV227" s="208"/>
      <c r="CW227" s="208"/>
      <c r="CX227" s="208"/>
      <c r="CY227" s="208"/>
      <c r="CZ227" s="208"/>
      <c r="DA227" s="208"/>
      <c r="DB227" s="208"/>
      <c r="DC227" s="208"/>
      <c r="DD227" s="208"/>
      <c r="DE227" s="208"/>
      <c r="DF227" s="208"/>
      <c r="DG227" s="208"/>
      <c r="DH227" s="101"/>
      <c r="DI227" s="101"/>
      <c r="DJ227" s="101"/>
      <c r="DK227" s="101"/>
      <c r="DL227" s="101"/>
      <c r="DM227" s="149"/>
      <c r="DN227" s="149"/>
      <c r="DO227" s="149"/>
      <c r="DP227" s="101"/>
      <c r="DQ227" s="101"/>
      <c r="DR227" s="111"/>
      <c r="DS227" s="122"/>
    </row>
    <row r="228" s="35" customFormat="1" ht="80.1" customHeight="1" spans="1:124">
      <c r="A228" s="101">
        <f>+SUBTOTAL(3,G$6:$G228)</f>
        <v>200</v>
      </c>
      <c r="B228" s="100" t="s">
        <v>314</v>
      </c>
      <c r="C228" s="98" t="s">
        <v>316</v>
      </c>
      <c r="D228" s="98" t="s">
        <v>1412</v>
      </c>
      <c r="E228" s="98">
        <v>24</v>
      </c>
      <c r="F228" s="102"/>
      <c r="G228" s="328" t="s">
        <v>316</v>
      </c>
      <c r="H228" s="137" t="s">
        <v>1413</v>
      </c>
      <c r="I228" s="137"/>
      <c r="J228" s="136" t="s">
        <v>1414</v>
      </c>
      <c r="K228" s="111"/>
      <c r="L228" s="101">
        <v>1</v>
      </c>
      <c r="M228" s="331" t="s">
        <v>1415</v>
      </c>
      <c r="N228" s="331"/>
      <c r="O228" s="331"/>
      <c r="P228" s="331"/>
      <c r="Q228" s="331"/>
      <c r="R228" s="129" t="s">
        <v>320</v>
      </c>
      <c r="S228" s="331"/>
      <c r="T228" s="331"/>
      <c r="U228" s="331"/>
      <c r="V228" s="328" t="s">
        <v>132</v>
      </c>
      <c r="W228" s="336"/>
      <c r="X228" s="331"/>
      <c r="Y228" s="331"/>
      <c r="Z228" s="331"/>
      <c r="AA228" s="331"/>
      <c r="AB228" s="331"/>
      <c r="AC228" s="337" t="s">
        <v>1416</v>
      </c>
      <c r="AD228" s="337" t="s">
        <v>118</v>
      </c>
      <c r="AE228" s="331"/>
      <c r="AF228" s="331"/>
      <c r="AG228" s="96"/>
      <c r="AH228" s="261"/>
      <c r="AI228" s="96"/>
      <c r="AJ228" s="331">
        <v>16</v>
      </c>
      <c r="AK228" s="331"/>
      <c r="AL228" s="331"/>
      <c r="AM228" s="331"/>
      <c r="AN228" s="331"/>
      <c r="AO228" s="98">
        <v>0</v>
      </c>
      <c r="AP228" s="98">
        <f t="shared" si="128"/>
        <v>0</v>
      </c>
      <c r="AQ228" s="98"/>
      <c r="AR228" s="339"/>
      <c r="AS228" s="339"/>
      <c r="AT228" s="83"/>
      <c r="AU228" s="83"/>
      <c r="AV228" s="83"/>
      <c r="AW228" s="331"/>
      <c r="AX228" s="331"/>
      <c r="AY228" s="331"/>
      <c r="AZ228" s="331"/>
      <c r="BA228" s="331"/>
      <c r="BB228" s="331"/>
      <c r="BC228" s="331"/>
      <c r="BD228" s="344"/>
      <c r="BE228" s="197">
        <f t="shared" si="139"/>
        <v>0</v>
      </c>
      <c r="BF228" s="345"/>
      <c r="BG228" s="194">
        <f t="shared" si="125"/>
        <v>0</v>
      </c>
      <c r="BH228" s="331"/>
      <c r="BI228" s="339"/>
      <c r="BJ228" s="339"/>
      <c r="BK228" s="346"/>
      <c r="BL228" s="347"/>
      <c r="BM228" s="347"/>
      <c r="BN228" s="346"/>
      <c r="BO228" s="336"/>
      <c r="BP228" s="149">
        <f t="shared" si="138"/>
        <v>0</v>
      </c>
      <c r="BQ228" s="350"/>
      <c r="BR228" s="232"/>
      <c r="BS228" s="347"/>
      <c r="BT228" s="111"/>
      <c r="BU228" s="323"/>
      <c r="BV228" s="118"/>
      <c r="BW228" s="336"/>
      <c r="BX228" s="336"/>
      <c r="BY228" s="339"/>
      <c r="BZ228" s="336"/>
      <c r="CA228" s="336"/>
      <c r="CB228" s="208"/>
      <c r="CC228" s="208"/>
      <c r="CD228" s="208"/>
      <c r="CE228" s="208"/>
      <c r="CF228" s="208"/>
      <c r="CG228" s="208"/>
      <c r="CH228" s="208"/>
      <c r="CI228" s="208"/>
      <c r="CJ228" s="208"/>
      <c r="CK228" s="208"/>
      <c r="CL228" s="208"/>
      <c r="CM228" s="208"/>
      <c r="CN228" s="208"/>
      <c r="CO228" s="208"/>
      <c r="CP228" s="208"/>
      <c r="CQ228" s="208"/>
      <c r="CR228" s="208"/>
      <c r="CS228" s="208"/>
      <c r="CT228" s="208"/>
      <c r="CU228" s="208"/>
      <c r="CV228" s="208"/>
      <c r="CW228" s="208"/>
      <c r="CX228" s="208"/>
      <c r="CY228" s="208"/>
      <c r="CZ228" s="208"/>
      <c r="DA228" s="208"/>
      <c r="DB228" s="208"/>
      <c r="DC228" s="208"/>
      <c r="DD228" s="208"/>
      <c r="DE228" s="208"/>
      <c r="DF228" s="208"/>
      <c r="DG228" s="208"/>
      <c r="DH228" s="354"/>
      <c r="DI228" s="354"/>
      <c r="DJ228" s="354"/>
      <c r="DK228" s="354"/>
      <c r="DL228" s="354"/>
      <c r="DM228" s="331"/>
      <c r="DN228" s="331"/>
      <c r="DO228" s="331"/>
      <c r="DP228" s="354"/>
      <c r="DQ228" s="354"/>
      <c r="DR228" s="354"/>
      <c r="DS228" s="354"/>
      <c r="DT228" s="357"/>
    </row>
    <row r="229" s="36" customFormat="1" ht="80.1" customHeight="1" spans="1:123">
      <c r="A229" s="90">
        <f>+SUBTOTAL(3,G$6:$G229)</f>
        <v>201</v>
      </c>
      <c r="B229" s="94" t="e">
        <f t="shared" ref="B229:B233" si="140">_xlfn.IFS(AND(BI229="否",BX229="办结"),"手续已办结未开工",AND(BI229="是",BX229="未办结"),"手续未办结已开工",AND(BI229="否",BX229="未办结"),"手续未办结未开工",AND(BI229="是",BX229="办结"),"手续已办结已开工")</f>
        <v>#N/A</v>
      </c>
      <c r="C229" s="99"/>
      <c r="D229" s="99"/>
      <c r="E229" s="99"/>
      <c r="F229" s="102"/>
      <c r="G229" s="166" t="s">
        <v>789</v>
      </c>
      <c r="H229" s="104"/>
      <c r="I229" s="104"/>
      <c r="J229" s="102" t="str">
        <f>"牵头"&amp;L229&amp;"项"</f>
        <v>牵头2项</v>
      </c>
      <c r="K229" s="110"/>
      <c r="L229" s="109">
        <f t="shared" ref="L229:S229" si="141">SUBTOTAL(9,L230:L231)</f>
        <v>2</v>
      </c>
      <c r="M229" s="109">
        <f t="shared" si="141"/>
        <v>0</v>
      </c>
      <c r="N229" s="109"/>
      <c r="O229" s="109"/>
      <c r="P229" s="109"/>
      <c r="Q229" s="109">
        <f t="shared" si="141"/>
        <v>0</v>
      </c>
      <c r="R229" s="109">
        <f t="shared" si="141"/>
        <v>0</v>
      </c>
      <c r="S229" s="109">
        <f t="shared" si="141"/>
        <v>0</v>
      </c>
      <c r="T229" s="109"/>
      <c r="U229" s="109">
        <f t="shared" ref="U229:Z229" si="142">SUBTOTAL(9,U230:U231)</f>
        <v>0</v>
      </c>
      <c r="V229" s="166">
        <f t="shared" si="142"/>
        <v>0</v>
      </c>
      <c r="W229" s="142">
        <f t="shared" si="142"/>
        <v>0</v>
      </c>
      <c r="X229" s="109">
        <f t="shared" si="142"/>
        <v>0</v>
      </c>
      <c r="Y229" s="109">
        <f t="shared" si="142"/>
        <v>0</v>
      </c>
      <c r="Z229" s="109">
        <f t="shared" si="142"/>
        <v>0</v>
      </c>
      <c r="AA229" s="109"/>
      <c r="AB229" s="109">
        <f t="shared" ref="AB229:AF229" si="143">SUBTOTAL(9,AB230:AB231)</f>
        <v>0</v>
      </c>
      <c r="AC229" s="109">
        <f t="shared" si="143"/>
        <v>0</v>
      </c>
      <c r="AD229" s="109">
        <f t="shared" si="143"/>
        <v>0</v>
      </c>
      <c r="AE229" s="109">
        <f t="shared" si="143"/>
        <v>0</v>
      </c>
      <c r="AF229" s="109">
        <f t="shared" si="143"/>
        <v>0</v>
      </c>
      <c r="AG229" s="96"/>
      <c r="AH229" s="102"/>
      <c r="AI229" s="96"/>
      <c r="AJ229" s="109">
        <f t="shared" ref="AJ229:AT229" si="144">SUBTOTAL(9,AJ230:AJ231)</f>
        <v>1.1335</v>
      </c>
      <c r="AK229" s="109">
        <f t="shared" si="144"/>
        <v>0.1936</v>
      </c>
      <c r="AL229" s="109">
        <f t="shared" si="144"/>
        <v>0</v>
      </c>
      <c r="AM229" s="109">
        <f t="shared" si="144"/>
        <v>0.63</v>
      </c>
      <c r="AN229" s="109">
        <f t="shared" si="144"/>
        <v>0.42</v>
      </c>
      <c r="AO229" s="109">
        <f t="shared" si="144"/>
        <v>0</v>
      </c>
      <c r="AP229" s="109">
        <f t="shared" si="144"/>
        <v>-0.0216</v>
      </c>
      <c r="AQ229" s="109">
        <f t="shared" si="144"/>
        <v>0.32</v>
      </c>
      <c r="AR229" s="108">
        <f t="shared" si="144"/>
        <v>0</v>
      </c>
      <c r="AS229" s="108">
        <f t="shared" si="144"/>
        <v>2</v>
      </c>
      <c r="AT229" s="103">
        <f t="shared" si="144"/>
        <v>0</v>
      </c>
      <c r="AU229" s="103"/>
      <c r="AV229" s="103">
        <f t="shared" ref="AV229:BF229" si="145">SUBTOTAL(9,AV230:AV231)</f>
        <v>0</v>
      </c>
      <c r="AW229" s="109">
        <f t="shared" si="145"/>
        <v>0.0287</v>
      </c>
      <c r="AX229" s="109">
        <f t="shared" si="145"/>
        <v>0.0702</v>
      </c>
      <c r="AY229" s="109">
        <f t="shared" si="145"/>
        <v>0.0702</v>
      </c>
      <c r="AZ229" s="109">
        <f t="shared" si="145"/>
        <v>0.0702</v>
      </c>
      <c r="BA229" s="109">
        <f t="shared" si="145"/>
        <v>0.1449</v>
      </c>
      <c r="BB229" s="109">
        <f t="shared" si="145"/>
        <v>0.2739</v>
      </c>
      <c r="BC229" s="109">
        <f t="shared" si="145"/>
        <v>0.3791</v>
      </c>
      <c r="BD229" s="109">
        <f t="shared" si="145"/>
        <v>0.4266</v>
      </c>
      <c r="BE229" s="109">
        <f t="shared" si="145"/>
        <v>0.2725</v>
      </c>
      <c r="BF229" s="109">
        <f t="shared" si="145"/>
        <v>0.06</v>
      </c>
      <c r="BG229" s="194">
        <f t="shared" si="125"/>
        <v>0.2125</v>
      </c>
      <c r="BH229" s="109">
        <v>0.32</v>
      </c>
      <c r="BI229" s="108">
        <f>BJ229</f>
        <v>1</v>
      </c>
      <c r="BJ229" s="108">
        <f>SUBTOTAL(9,BJ230:BJ231)</f>
        <v>1</v>
      </c>
      <c r="BK229" s="348"/>
      <c r="BL229" s="196"/>
      <c r="BM229" s="196"/>
      <c r="BN229" s="348"/>
      <c r="BO229" s="142"/>
      <c r="BP229" s="109">
        <f>SUBTOTAL(9,BP230:BP231)</f>
        <v>0.6516</v>
      </c>
      <c r="BQ229" s="225">
        <f t="shared" ref="BQ229:BQ240" si="146">BP229/AM229</f>
        <v>1.03428571428571</v>
      </c>
      <c r="BR229" s="232"/>
      <c r="BS229" s="196"/>
      <c r="BT229" s="120"/>
      <c r="BU229" s="323"/>
      <c r="BV229" s="118"/>
      <c r="BW229" s="142"/>
      <c r="BX229" s="142"/>
      <c r="BY229" s="108"/>
      <c r="BZ229" s="142"/>
      <c r="CA229" s="142"/>
      <c r="CB229" s="199"/>
      <c r="CC229" s="199"/>
      <c r="CD229" s="199"/>
      <c r="CE229" s="199"/>
      <c r="CF229" s="199"/>
      <c r="CG229" s="199"/>
      <c r="CH229" s="199"/>
      <c r="CI229" s="199"/>
      <c r="CJ229" s="199"/>
      <c r="CK229" s="199"/>
      <c r="CL229" s="199"/>
      <c r="CM229" s="199"/>
      <c r="CN229" s="199"/>
      <c r="CO229" s="199"/>
      <c r="CP229" s="199"/>
      <c r="CQ229" s="199"/>
      <c r="CR229" s="199"/>
      <c r="CS229" s="199"/>
      <c r="CT229" s="199"/>
      <c r="CU229" s="199"/>
      <c r="CV229" s="199"/>
      <c r="CW229" s="199"/>
      <c r="CX229" s="199"/>
      <c r="CY229" s="199"/>
      <c r="CZ229" s="199"/>
      <c r="DA229" s="199"/>
      <c r="DB229" s="199"/>
      <c r="DC229" s="199"/>
      <c r="DD229" s="199"/>
      <c r="DE229" s="199"/>
      <c r="DF229" s="199"/>
      <c r="DG229" s="199"/>
      <c r="DH229" s="355"/>
      <c r="DI229" s="355"/>
      <c r="DJ229" s="355"/>
      <c r="DK229" s="355"/>
      <c r="DL229" s="355"/>
      <c r="DM229" s="109">
        <f>SUBTOTAL(9,DM230:DM231)</f>
        <v>0.42</v>
      </c>
      <c r="DN229" s="109"/>
      <c r="DO229" s="109">
        <f>SUBTOTAL(9,DO230:DO231)</f>
        <v>0.42</v>
      </c>
      <c r="DP229" s="355"/>
      <c r="DQ229" s="355"/>
      <c r="DR229" s="355"/>
      <c r="DS229" s="355"/>
    </row>
    <row r="230" s="6" customFormat="1" ht="99" customHeight="1" spans="1:123">
      <c r="A230" s="90">
        <f>+SUBTOTAL(3,G$6:$G230)</f>
        <v>202</v>
      </c>
      <c r="B230" s="94" t="str">
        <f t="shared" si="140"/>
        <v>手续已办结已开工</v>
      </c>
      <c r="C230" s="98" t="s">
        <v>789</v>
      </c>
      <c r="D230" s="98" t="s">
        <v>1417</v>
      </c>
      <c r="E230" s="98">
        <v>18</v>
      </c>
      <c r="F230" s="96" t="s">
        <v>103</v>
      </c>
      <c r="G230" s="94" t="s">
        <v>789</v>
      </c>
      <c r="H230" s="94" t="s">
        <v>1418</v>
      </c>
      <c r="I230" s="94"/>
      <c r="J230" s="112" t="s">
        <v>1419</v>
      </c>
      <c r="K230" s="111" t="s">
        <v>1420</v>
      </c>
      <c r="L230" s="90">
        <v>1</v>
      </c>
      <c r="M230" s="94" t="s">
        <v>107</v>
      </c>
      <c r="N230" s="90"/>
      <c r="O230" s="90"/>
      <c r="P230" s="94" t="s">
        <v>162</v>
      </c>
      <c r="Q230" s="99"/>
      <c r="R230" s="122"/>
      <c r="S230" s="111" t="s">
        <v>1421</v>
      </c>
      <c r="T230" s="111"/>
      <c r="U230" s="111" t="s">
        <v>1418</v>
      </c>
      <c r="V230" s="96" t="s">
        <v>1422</v>
      </c>
      <c r="W230" s="96" t="s">
        <v>145</v>
      </c>
      <c r="X230" s="111" t="s">
        <v>446</v>
      </c>
      <c r="Y230" s="111" t="s">
        <v>447</v>
      </c>
      <c r="Z230" s="122"/>
      <c r="AA230" s="100" t="s">
        <v>350</v>
      </c>
      <c r="AB230" s="96" t="s">
        <v>351</v>
      </c>
      <c r="AC230" s="96" t="s">
        <v>291</v>
      </c>
      <c r="AD230" s="136" t="s">
        <v>118</v>
      </c>
      <c r="AE230" s="96"/>
      <c r="AF230" s="129" t="s">
        <v>119</v>
      </c>
      <c r="AG230" s="96" t="s">
        <v>53</v>
      </c>
      <c r="AH230" s="96" t="s">
        <v>120</v>
      </c>
      <c r="AI230" s="96"/>
      <c r="AJ230" s="148">
        <v>0.7848</v>
      </c>
      <c r="AK230" s="148">
        <v>0</v>
      </c>
      <c r="AL230" s="149">
        <v>0</v>
      </c>
      <c r="AM230" s="148">
        <v>0.63</v>
      </c>
      <c r="AN230" s="148">
        <v>0.42</v>
      </c>
      <c r="AO230" s="98">
        <v>0</v>
      </c>
      <c r="AP230" s="98">
        <f t="shared" ref="AP230:AP245" si="147">+AM230-BC230-BE230</f>
        <v>0.0486</v>
      </c>
      <c r="AQ230" s="98">
        <v>0.32</v>
      </c>
      <c r="AR230" s="125" t="s">
        <v>121</v>
      </c>
      <c r="AS230" s="117">
        <f t="shared" ref="AS230:AS240" si="148">+IF(OR(AR230="是",AR230="完工"),1,0)</f>
        <v>1</v>
      </c>
      <c r="AT230" s="149"/>
      <c r="AU230" s="101">
        <v>202306</v>
      </c>
      <c r="AV230" s="340" t="s">
        <v>1423</v>
      </c>
      <c r="AW230" s="99"/>
      <c r="AX230" s="98"/>
      <c r="AY230" s="98"/>
      <c r="AZ230" s="148"/>
      <c r="BA230" s="98">
        <v>0.0747</v>
      </c>
      <c r="BB230" s="98">
        <v>0.2037</v>
      </c>
      <c r="BC230" s="98">
        <v>0.3089</v>
      </c>
      <c r="BD230" s="172">
        <v>0.3564</v>
      </c>
      <c r="BE230" s="197">
        <f t="shared" ref="BE230:BE236" si="149">BH230-(BD230-BC230)</f>
        <v>0.2725</v>
      </c>
      <c r="BF230" s="201">
        <v>0.06</v>
      </c>
      <c r="BG230" s="194">
        <f t="shared" si="125"/>
        <v>0.2125</v>
      </c>
      <c r="BH230" s="98">
        <v>0.32</v>
      </c>
      <c r="BI230" s="125" t="s">
        <v>121</v>
      </c>
      <c r="BJ230" s="117">
        <f t="shared" ref="BJ230:BJ240" si="150">+IF(OR(BI230="是",BI230="完工"),1,0)</f>
        <v>1</v>
      </c>
      <c r="BK230" s="202">
        <v>45017</v>
      </c>
      <c r="BL230" s="200"/>
      <c r="BM230" s="200"/>
      <c r="BN230" s="117">
        <v>1</v>
      </c>
      <c r="BO230" s="209"/>
      <c r="BP230" s="149">
        <f t="shared" ref="BP230:BP246" si="151">+BC230+BE230</f>
        <v>0.5814</v>
      </c>
      <c r="BQ230" s="228">
        <f t="shared" si="146"/>
        <v>0.922857142857143</v>
      </c>
      <c r="BR230" s="232"/>
      <c r="BS230" s="200"/>
      <c r="BT230" s="112" t="s">
        <v>1424</v>
      </c>
      <c r="BU230" s="112"/>
      <c r="BV230" s="112"/>
      <c r="BW230" s="127">
        <f t="shared" ref="BW230:BW240" si="152">+COUNTIF(CB230:DD230,"否")</f>
        <v>0</v>
      </c>
      <c r="BX230" s="125" t="str">
        <f t="shared" ref="BX230:BX240" si="153">+IF(BW230=0,"办结","未办结")</f>
        <v>办结</v>
      </c>
      <c r="BY230" s="124"/>
      <c r="BZ230" s="96" t="s">
        <v>1361</v>
      </c>
      <c r="CA230" s="99"/>
      <c r="CB230" s="199" t="s">
        <v>121</v>
      </c>
      <c r="CC230" s="199"/>
      <c r="CD230" s="199"/>
      <c r="CE230" s="95" t="s">
        <v>121</v>
      </c>
      <c r="CF230" s="95"/>
      <c r="CG230" s="199"/>
      <c r="CH230" s="199" t="s">
        <v>121</v>
      </c>
      <c r="CI230" s="199"/>
      <c r="CJ230" s="199"/>
      <c r="CK230" s="199"/>
      <c r="CL230" s="199" t="s">
        <v>125</v>
      </c>
      <c r="CM230" s="199"/>
      <c r="CN230" s="199"/>
      <c r="CO230" s="199"/>
      <c r="CP230" s="199" t="s">
        <v>125</v>
      </c>
      <c r="CQ230" s="199"/>
      <c r="CR230" s="199"/>
      <c r="CS230" s="199" t="s">
        <v>125</v>
      </c>
      <c r="CT230" s="199"/>
      <c r="CU230" s="199"/>
      <c r="CV230" s="199" t="s">
        <v>125</v>
      </c>
      <c r="CW230" s="199" t="s">
        <v>125</v>
      </c>
      <c r="CX230" s="95"/>
      <c r="CY230" s="199" t="s">
        <v>125</v>
      </c>
      <c r="CZ230" s="199"/>
      <c r="DA230" s="199"/>
      <c r="DB230" s="199" t="s">
        <v>121</v>
      </c>
      <c r="DC230" s="95"/>
      <c r="DD230" s="199" t="s">
        <v>121</v>
      </c>
      <c r="DE230" s="199" t="s">
        <v>978</v>
      </c>
      <c r="DF230" s="96" t="s">
        <v>125</v>
      </c>
      <c r="DG230" s="199"/>
      <c r="DH230" s="101"/>
      <c r="DI230" s="101"/>
      <c r="DJ230" s="101"/>
      <c r="DK230" s="101"/>
      <c r="DL230" s="101"/>
      <c r="DM230" s="148">
        <v>0.42</v>
      </c>
      <c r="DN230" s="148">
        <f t="shared" ref="DN230:DN240" si="154">+DK230-DM230</f>
        <v>-0.42</v>
      </c>
      <c r="DO230" s="148">
        <v>0.42</v>
      </c>
      <c r="DP230" s="101"/>
      <c r="DQ230" s="101"/>
      <c r="DR230" s="100" t="s">
        <v>1425</v>
      </c>
      <c r="DS230" s="101">
        <v>13154772999</v>
      </c>
    </row>
    <row r="231" s="14" customFormat="1" ht="80.1" customHeight="1" spans="1:123">
      <c r="A231" s="90">
        <f>+SUBTOTAL(3,G$6:$G231)</f>
        <v>202</v>
      </c>
      <c r="B231" s="94" t="e">
        <f t="shared" si="140"/>
        <v>#N/A</v>
      </c>
      <c r="C231" s="98"/>
      <c r="D231" s="98"/>
      <c r="E231" s="98"/>
      <c r="F231" s="96"/>
      <c r="G231" s="94"/>
      <c r="H231" s="94" t="s">
        <v>1426</v>
      </c>
      <c r="I231" s="94"/>
      <c r="J231" s="112" t="s">
        <v>1427</v>
      </c>
      <c r="K231" s="111"/>
      <c r="L231" s="101">
        <v>1</v>
      </c>
      <c r="M231" s="94" t="s">
        <v>300</v>
      </c>
      <c r="N231" s="101"/>
      <c r="O231" s="101"/>
      <c r="P231" s="101"/>
      <c r="Q231" s="99"/>
      <c r="R231" s="122"/>
      <c r="S231" s="111"/>
      <c r="T231" s="111"/>
      <c r="U231" s="111"/>
      <c r="V231" s="100"/>
      <c r="W231" s="96"/>
      <c r="X231" s="111"/>
      <c r="Y231" s="111"/>
      <c r="Z231" s="122"/>
      <c r="AA231" s="100"/>
      <c r="AB231" s="96" t="s">
        <v>116</v>
      </c>
      <c r="AC231" s="96"/>
      <c r="AD231" s="136" t="s">
        <v>133</v>
      </c>
      <c r="AE231" s="96"/>
      <c r="AF231" s="129"/>
      <c r="AG231" s="96"/>
      <c r="AH231" s="96"/>
      <c r="AI231" s="96"/>
      <c r="AJ231" s="98">
        <v>0.3487</v>
      </c>
      <c r="AK231" s="99">
        <v>0.1936</v>
      </c>
      <c r="AL231" s="149"/>
      <c r="AM231" s="148"/>
      <c r="AN231" s="148"/>
      <c r="AO231" s="98">
        <v>0</v>
      </c>
      <c r="AP231" s="98">
        <f t="shared" si="147"/>
        <v>-0.0702</v>
      </c>
      <c r="AQ231" s="98"/>
      <c r="AR231" s="125" t="s">
        <v>121</v>
      </c>
      <c r="AS231" s="117">
        <f t="shared" si="148"/>
        <v>1</v>
      </c>
      <c r="AT231" s="149"/>
      <c r="AU231" s="149"/>
      <c r="AV231" s="418" t="s">
        <v>1428</v>
      </c>
      <c r="AW231" s="99">
        <v>0.0287</v>
      </c>
      <c r="AX231" s="99">
        <v>0.0702</v>
      </c>
      <c r="AY231" s="99">
        <v>0.0702</v>
      </c>
      <c r="AZ231" s="99">
        <v>0.0702</v>
      </c>
      <c r="BA231" s="98">
        <v>0.0702</v>
      </c>
      <c r="BB231" s="98">
        <v>0.0702</v>
      </c>
      <c r="BC231" s="98">
        <v>0.0702</v>
      </c>
      <c r="BD231" s="172">
        <v>0.0702</v>
      </c>
      <c r="BE231" s="197">
        <f t="shared" si="149"/>
        <v>0</v>
      </c>
      <c r="BF231" s="203"/>
      <c r="BG231" s="194">
        <f t="shared" si="125"/>
        <v>0</v>
      </c>
      <c r="BH231" s="99"/>
      <c r="BI231" s="125"/>
      <c r="BJ231" s="117">
        <f t="shared" si="150"/>
        <v>0</v>
      </c>
      <c r="BK231" s="202"/>
      <c r="BL231" s="200"/>
      <c r="BM231" s="200"/>
      <c r="BN231" s="117"/>
      <c r="BO231" s="209"/>
      <c r="BP231" s="149">
        <f t="shared" si="151"/>
        <v>0.0702</v>
      </c>
      <c r="BQ231" s="228" t="e">
        <f t="shared" si="146"/>
        <v>#DIV/0!</v>
      </c>
      <c r="BR231" s="232"/>
      <c r="BS231" s="200"/>
      <c r="BT231" s="112"/>
      <c r="BU231" s="118"/>
      <c r="BV231" s="118"/>
      <c r="BW231" s="127">
        <f t="shared" si="152"/>
        <v>0</v>
      </c>
      <c r="BX231" s="127"/>
      <c r="BY231" s="117"/>
      <c r="BZ231" s="117"/>
      <c r="CA231" s="117"/>
      <c r="CB231" s="199"/>
      <c r="CC231" s="199"/>
      <c r="CD231" s="199"/>
      <c r="CE231" s="95"/>
      <c r="CF231" s="95"/>
      <c r="CG231" s="95"/>
      <c r="CH231" s="199"/>
      <c r="CI231" s="199"/>
      <c r="CJ231" s="199"/>
      <c r="CK231" s="199"/>
      <c r="CL231" s="199"/>
      <c r="CM231" s="199"/>
      <c r="CN231" s="199"/>
      <c r="CO231" s="199"/>
      <c r="CP231" s="199"/>
      <c r="CQ231" s="199"/>
      <c r="CR231" s="199"/>
      <c r="CS231" s="199"/>
      <c r="CT231" s="199"/>
      <c r="CU231" s="199"/>
      <c r="CV231" s="199"/>
      <c r="CW231" s="199"/>
      <c r="CX231" s="199"/>
      <c r="CY231" s="199"/>
      <c r="CZ231" s="199"/>
      <c r="DA231" s="199"/>
      <c r="DB231" s="199"/>
      <c r="DC231" s="199"/>
      <c r="DD231" s="199"/>
      <c r="DE231" s="199"/>
      <c r="DF231" s="199"/>
      <c r="DG231" s="199"/>
      <c r="DH231" s="101"/>
      <c r="DI231" s="101"/>
      <c r="DJ231" s="101"/>
      <c r="DK231" s="101"/>
      <c r="DL231" s="101"/>
      <c r="DM231" s="148"/>
      <c r="DN231" s="148"/>
      <c r="DO231" s="148"/>
      <c r="DP231" s="101"/>
      <c r="DQ231" s="101"/>
      <c r="DR231" s="100"/>
      <c r="DS231" s="101"/>
    </row>
    <row r="232" s="37" customFormat="1" ht="80.1" customHeight="1" spans="1:123">
      <c r="A232" s="101">
        <f>+SUBTOTAL(3,G$6:$G232)</f>
        <v>203</v>
      </c>
      <c r="B232" s="94" t="e">
        <f t="shared" si="140"/>
        <v>#N/A</v>
      </c>
      <c r="C232" s="98"/>
      <c r="D232" s="98"/>
      <c r="E232" s="98"/>
      <c r="F232" s="99"/>
      <c r="G232" s="166" t="s">
        <v>1429</v>
      </c>
      <c r="H232" s="100"/>
      <c r="I232" s="100"/>
      <c r="J232" s="332" t="str">
        <f>"牵头"&amp;L232&amp;"项"</f>
        <v>牵头19项</v>
      </c>
      <c r="K232" s="111"/>
      <c r="L232" s="101">
        <f>+SUBTOTAL(9,L233:L252)</f>
        <v>19</v>
      </c>
      <c r="M232" s="100"/>
      <c r="N232" s="101"/>
      <c r="O232" s="101"/>
      <c r="P232" s="101"/>
      <c r="Q232" s="99"/>
      <c r="R232" s="122"/>
      <c r="S232" s="111"/>
      <c r="T232" s="111"/>
      <c r="U232" s="111"/>
      <c r="V232" s="100">
        <f>SUBTOTAL(9,V233:V252)</f>
        <v>0</v>
      </c>
      <c r="W232" s="96">
        <f>SUBTOTAL(9,W233:W252)</f>
        <v>0</v>
      </c>
      <c r="X232" s="111"/>
      <c r="Y232" s="111"/>
      <c r="Z232" s="122"/>
      <c r="AA232" s="100"/>
      <c r="AB232" s="96"/>
      <c r="AC232" s="96"/>
      <c r="AD232" s="136"/>
      <c r="AE232" s="96"/>
      <c r="AF232" s="129"/>
      <c r="AG232" s="96"/>
      <c r="AH232" s="96"/>
      <c r="AI232" s="96"/>
      <c r="AJ232" s="109">
        <f t="shared" ref="AJ232:AT232" si="155">SUBTOTAL(9,AJ233:AJ252)</f>
        <v>23.6766</v>
      </c>
      <c r="AK232" s="109">
        <f t="shared" si="155"/>
        <v>16.0708</v>
      </c>
      <c r="AL232" s="109">
        <f t="shared" si="155"/>
        <v>0.3708</v>
      </c>
      <c r="AM232" s="109">
        <f t="shared" si="155"/>
        <v>4.8563</v>
      </c>
      <c r="AN232" s="109">
        <f t="shared" si="155"/>
        <v>4.6963</v>
      </c>
      <c r="AO232" s="109">
        <f t="shared" si="155"/>
        <v>0.2908</v>
      </c>
      <c r="AP232" s="109">
        <f t="shared" si="155"/>
        <v>3.0075</v>
      </c>
      <c r="AQ232" s="109">
        <f t="shared" si="155"/>
        <v>0.4115</v>
      </c>
      <c r="AR232" s="159">
        <f t="shared" si="155"/>
        <v>0</v>
      </c>
      <c r="AS232" s="109">
        <f t="shared" si="155"/>
        <v>12</v>
      </c>
      <c r="AT232" s="149">
        <f t="shared" si="155"/>
        <v>0</v>
      </c>
      <c r="AU232" s="149"/>
      <c r="AV232" s="149">
        <f t="shared" ref="AV232:BF232" si="156">SUBTOTAL(9,AV233:AV252)</f>
        <v>0</v>
      </c>
      <c r="AW232" s="109">
        <f t="shared" si="156"/>
        <v>0</v>
      </c>
      <c r="AX232" s="109">
        <f t="shared" si="156"/>
        <v>0.0287</v>
      </c>
      <c r="AY232" s="109">
        <f t="shared" si="156"/>
        <v>0.0743</v>
      </c>
      <c r="AZ232" s="109">
        <f t="shared" si="156"/>
        <v>0.1765</v>
      </c>
      <c r="BA232" s="109">
        <f t="shared" si="156"/>
        <v>0.457</v>
      </c>
      <c r="BB232" s="109">
        <f t="shared" si="156"/>
        <v>0.6128</v>
      </c>
      <c r="BC232" s="109">
        <f t="shared" si="156"/>
        <v>1.1322</v>
      </c>
      <c r="BD232" s="109">
        <f t="shared" si="156"/>
        <v>1.3792</v>
      </c>
      <c r="BE232" s="109">
        <f t="shared" si="156"/>
        <v>0.7566</v>
      </c>
      <c r="BF232" s="109">
        <f t="shared" si="156"/>
        <v>0.185</v>
      </c>
      <c r="BG232" s="194">
        <f t="shared" si="125"/>
        <v>0.5716</v>
      </c>
      <c r="BH232" s="109">
        <v>0.4115</v>
      </c>
      <c r="BI232" s="349">
        <f>BJ232</f>
        <v>12</v>
      </c>
      <c r="BJ232" s="109">
        <f>SUBTOTAL(9,BJ233:BJ252)</f>
        <v>12</v>
      </c>
      <c r="BK232" s="209"/>
      <c r="BL232" s="196"/>
      <c r="BM232" s="196"/>
      <c r="BN232" s="117"/>
      <c r="BO232" s="209"/>
      <c r="BP232" s="109">
        <f>SUBTOTAL(9,BP233:BP252)</f>
        <v>1.7188</v>
      </c>
      <c r="BQ232" s="225">
        <f t="shared" si="146"/>
        <v>0.353932005848074</v>
      </c>
      <c r="BR232" s="232"/>
      <c r="BS232" s="196"/>
      <c r="BT232" s="118"/>
      <c r="BU232" s="234"/>
      <c r="BV232" s="118"/>
      <c r="BW232" s="117"/>
      <c r="BX232" s="117"/>
      <c r="BY232" s="109"/>
      <c r="BZ232" s="117"/>
      <c r="CA232" s="117"/>
      <c r="CB232" s="209"/>
      <c r="CC232" s="209"/>
      <c r="CD232" s="209"/>
      <c r="CE232" s="99"/>
      <c r="CF232" s="99"/>
      <c r="CG232" s="99"/>
      <c r="CH232" s="209"/>
      <c r="CI232" s="209"/>
      <c r="CJ232" s="209"/>
      <c r="CK232" s="209"/>
      <c r="CL232" s="209"/>
      <c r="CM232" s="209"/>
      <c r="CN232" s="209"/>
      <c r="CO232" s="209"/>
      <c r="CP232" s="209"/>
      <c r="CQ232" s="209"/>
      <c r="CR232" s="209"/>
      <c r="CS232" s="209"/>
      <c r="CT232" s="209"/>
      <c r="CU232" s="209"/>
      <c r="CV232" s="209"/>
      <c r="CW232" s="209"/>
      <c r="CX232" s="209"/>
      <c r="CY232" s="209"/>
      <c r="CZ232" s="209"/>
      <c r="DA232" s="209"/>
      <c r="DB232" s="209"/>
      <c r="DC232" s="209"/>
      <c r="DD232" s="209"/>
      <c r="DE232" s="209"/>
      <c r="DF232" s="209"/>
      <c r="DG232" s="209"/>
      <c r="DH232" s="101"/>
      <c r="DI232" s="101"/>
      <c r="DJ232" s="101"/>
      <c r="DK232" s="101"/>
      <c r="DL232" s="101"/>
      <c r="DM232" s="109">
        <f>SUBTOTAL(9,DM233:DM252)</f>
        <v>2.2563</v>
      </c>
      <c r="DN232" s="109"/>
      <c r="DO232" s="109">
        <f>SUBTOTAL(9,DO233:DO252)</f>
        <v>2.5675</v>
      </c>
      <c r="DP232" s="101"/>
      <c r="DQ232" s="101"/>
      <c r="DR232" s="100"/>
      <c r="DS232" s="101"/>
    </row>
    <row r="233" s="6" customFormat="1" ht="177" customHeight="1" spans="1:123">
      <c r="A233" s="90">
        <f>+SUBTOTAL(3,G$6:$G233)</f>
        <v>204</v>
      </c>
      <c r="B233" s="94" t="str">
        <f t="shared" si="140"/>
        <v>手续已办结已开工</v>
      </c>
      <c r="C233" s="98"/>
      <c r="D233" s="98"/>
      <c r="E233" s="98"/>
      <c r="F233" s="99"/>
      <c r="G233" s="95" t="s">
        <v>1429</v>
      </c>
      <c r="H233" s="94" t="s">
        <v>1430</v>
      </c>
      <c r="I233" s="94"/>
      <c r="J233" s="112" t="s">
        <v>1431</v>
      </c>
      <c r="K233" s="111" t="s">
        <v>1432</v>
      </c>
      <c r="L233" s="90">
        <v>1</v>
      </c>
      <c r="M233" s="94" t="s">
        <v>107</v>
      </c>
      <c r="N233" s="90"/>
      <c r="O233" s="90"/>
      <c r="P233" s="90"/>
      <c r="Q233" s="99"/>
      <c r="R233" s="101"/>
      <c r="S233" s="101" t="s">
        <v>1433</v>
      </c>
      <c r="T233" s="101"/>
      <c r="U233" s="100" t="s">
        <v>1430</v>
      </c>
      <c r="V233" s="100" t="s">
        <v>1434</v>
      </c>
      <c r="W233" s="100" t="s">
        <v>1435</v>
      </c>
      <c r="X233" s="100" t="s">
        <v>1100</v>
      </c>
      <c r="Y233" s="100" t="s">
        <v>1436</v>
      </c>
      <c r="Z233" s="100" t="s">
        <v>1437</v>
      </c>
      <c r="AA233" s="100" t="s">
        <v>350</v>
      </c>
      <c r="AB233" s="96" t="s">
        <v>643</v>
      </c>
      <c r="AC233" s="96" t="s">
        <v>291</v>
      </c>
      <c r="AD233" s="113" t="s">
        <v>133</v>
      </c>
      <c r="AE233" s="96"/>
      <c r="AF233" s="129" t="s">
        <v>119</v>
      </c>
      <c r="AG233" s="96" t="s">
        <v>53</v>
      </c>
      <c r="AH233" s="96" t="s">
        <v>120</v>
      </c>
      <c r="AI233" s="96"/>
      <c r="AJ233" s="148">
        <v>0.38</v>
      </c>
      <c r="AK233" s="148">
        <v>0</v>
      </c>
      <c r="AL233" s="149">
        <v>0</v>
      </c>
      <c r="AM233" s="148">
        <v>0.32</v>
      </c>
      <c r="AN233" s="148">
        <v>0.32</v>
      </c>
      <c r="AO233" s="98">
        <v>0.125</v>
      </c>
      <c r="AP233" s="98">
        <f t="shared" si="147"/>
        <v>0.02</v>
      </c>
      <c r="AQ233" s="98">
        <v>0.0855</v>
      </c>
      <c r="AR233" s="125" t="s">
        <v>121</v>
      </c>
      <c r="AS233" s="117">
        <f t="shared" si="148"/>
        <v>1</v>
      </c>
      <c r="AT233" s="149"/>
      <c r="AU233" s="155">
        <v>202306</v>
      </c>
      <c r="AV233" s="158" t="s">
        <v>1438</v>
      </c>
      <c r="AW233" s="99"/>
      <c r="AX233" s="98"/>
      <c r="AY233" s="98"/>
      <c r="AZ233" s="148"/>
      <c r="BA233" s="98">
        <v>0.0907</v>
      </c>
      <c r="BB233" s="98">
        <v>0.1934</v>
      </c>
      <c r="BC233" s="98">
        <v>0.2345</v>
      </c>
      <c r="BD233" s="172">
        <v>0.2545</v>
      </c>
      <c r="BE233" s="197">
        <f t="shared" si="149"/>
        <v>0.0655</v>
      </c>
      <c r="BF233" s="201">
        <v>0.04</v>
      </c>
      <c r="BG233" s="194">
        <f t="shared" si="125"/>
        <v>0.0255</v>
      </c>
      <c r="BH233" s="98">
        <v>0.0855</v>
      </c>
      <c r="BI233" s="125" t="s">
        <v>121</v>
      </c>
      <c r="BJ233" s="117">
        <f t="shared" si="150"/>
        <v>1</v>
      </c>
      <c r="BK233" s="202">
        <v>45047</v>
      </c>
      <c r="BL233" s="212" t="s">
        <v>339</v>
      </c>
      <c r="BM233" s="118" t="s">
        <v>212</v>
      </c>
      <c r="BN233" s="117">
        <v>1</v>
      </c>
      <c r="BO233" s="209">
        <v>45260</v>
      </c>
      <c r="BP233" s="149">
        <f t="shared" si="151"/>
        <v>0.3</v>
      </c>
      <c r="BQ233" s="228">
        <f t="shared" si="146"/>
        <v>0.9375</v>
      </c>
      <c r="BR233" s="232"/>
      <c r="BS233" s="205" t="s">
        <v>1439</v>
      </c>
      <c r="BT233" s="351" t="s">
        <v>1440</v>
      </c>
      <c r="BU233" s="112"/>
      <c r="BV233" s="321"/>
      <c r="BW233" s="127">
        <f t="shared" si="152"/>
        <v>0</v>
      </c>
      <c r="BX233" s="125" t="str">
        <f t="shared" si="153"/>
        <v>办结</v>
      </c>
      <c r="BY233" s="117"/>
      <c r="BZ233" s="96" t="s">
        <v>1361</v>
      </c>
      <c r="CA233" s="99"/>
      <c r="CB233" s="199" t="s">
        <v>121</v>
      </c>
      <c r="CC233" s="199"/>
      <c r="CD233" s="199"/>
      <c r="CE233" s="95" t="s">
        <v>125</v>
      </c>
      <c r="CF233" s="95"/>
      <c r="CG233" s="95"/>
      <c r="CH233" s="199" t="s">
        <v>121</v>
      </c>
      <c r="CI233" s="199"/>
      <c r="CJ233" s="199"/>
      <c r="CK233" s="199"/>
      <c r="CL233" s="199" t="s">
        <v>121</v>
      </c>
      <c r="CM233" s="199"/>
      <c r="CN233" s="199"/>
      <c r="CO233" s="199"/>
      <c r="CP233" s="95" t="s">
        <v>121</v>
      </c>
      <c r="CQ233" s="95"/>
      <c r="CR233" s="95"/>
      <c r="CS233" s="199" t="s">
        <v>125</v>
      </c>
      <c r="CT233" s="199"/>
      <c r="CU233" s="199"/>
      <c r="CV233" s="199" t="s">
        <v>121</v>
      </c>
      <c r="CW233" s="199" t="s">
        <v>121</v>
      </c>
      <c r="CX233" s="95"/>
      <c r="CY233" s="199" t="s">
        <v>125</v>
      </c>
      <c r="CZ233" s="199"/>
      <c r="DA233" s="199"/>
      <c r="DB233" s="199" t="s">
        <v>125</v>
      </c>
      <c r="DC233" s="199"/>
      <c r="DD233" s="199" t="s">
        <v>125</v>
      </c>
      <c r="DE233" s="199"/>
      <c r="DF233" s="199" t="s">
        <v>125</v>
      </c>
      <c r="DG233" s="199"/>
      <c r="DH233" s="99"/>
      <c r="DI233" s="99"/>
      <c r="DJ233" s="99"/>
      <c r="DK233" s="99"/>
      <c r="DL233" s="99"/>
      <c r="DM233" s="148">
        <v>0.32</v>
      </c>
      <c r="DN233" s="148">
        <f t="shared" si="154"/>
        <v>-0.32</v>
      </c>
      <c r="DO233" s="148">
        <v>0.38</v>
      </c>
      <c r="DP233" s="99"/>
      <c r="DQ233" s="99"/>
      <c r="DR233" s="96" t="s">
        <v>1441</v>
      </c>
      <c r="DS233" s="99">
        <v>18104775162</v>
      </c>
    </row>
    <row r="234" s="6" customFormat="1" ht="80.1" customHeight="1" spans="1:123">
      <c r="A234" s="90">
        <f>+SUBTOTAL(3,G$6:$G234)</f>
        <v>205</v>
      </c>
      <c r="B234" s="94" t="s">
        <v>127</v>
      </c>
      <c r="C234" s="98"/>
      <c r="D234" s="98"/>
      <c r="E234" s="98"/>
      <c r="F234" s="99"/>
      <c r="G234" s="95" t="s">
        <v>1429</v>
      </c>
      <c r="H234" s="94" t="s">
        <v>1430</v>
      </c>
      <c r="I234" s="94"/>
      <c r="J234" s="110" t="s">
        <v>1442</v>
      </c>
      <c r="K234" s="111" t="s">
        <v>1443</v>
      </c>
      <c r="L234" s="90">
        <v>1</v>
      </c>
      <c r="M234" s="94" t="s">
        <v>107</v>
      </c>
      <c r="N234" s="90"/>
      <c r="O234" s="90"/>
      <c r="P234" s="90"/>
      <c r="Q234" s="99"/>
      <c r="R234" s="101"/>
      <c r="S234" s="101"/>
      <c r="T234" s="101"/>
      <c r="U234" s="100" t="s">
        <v>1430</v>
      </c>
      <c r="V234" s="96" t="s">
        <v>145</v>
      </c>
      <c r="W234" s="100" t="s">
        <v>1444</v>
      </c>
      <c r="X234" s="100" t="s">
        <v>1100</v>
      </c>
      <c r="Y234" s="100" t="s">
        <v>1436</v>
      </c>
      <c r="Z234" s="100" t="s">
        <v>1437</v>
      </c>
      <c r="AA234" s="100" t="s">
        <v>350</v>
      </c>
      <c r="AB234" s="96" t="s">
        <v>643</v>
      </c>
      <c r="AC234" s="96" t="s">
        <v>291</v>
      </c>
      <c r="AD234" s="136" t="s">
        <v>133</v>
      </c>
      <c r="AE234" s="96"/>
      <c r="AF234" s="129" t="s">
        <v>119</v>
      </c>
      <c r="AG234" s="96" t="s">
        <v>53</v>
      </c>
      <c r="AH234" s="99"/>
      <c r="AI234" s="96"/>
      <c r="AJ234" s="148">
        <v>0.0775</v>
      </c>
      <c r="AK234" s="148">
        <v>0</v>
      </c>
      <c r="AL234" s="149">
        <v>0</v>
      </c>
      <c r="AM234" s="148">
        <v>0.065</v>
      </c>
      <c r="AN234" s="148">
        <v>0.065</v>
      </c>
      <c r="AO234" s="98">
        <v>0.0058</v>
      </c>
      <c r="AP234" s="98">
        <f t="shared" si="147"/>
        <v>0</v>
      </c>
      <c r="AQ234" s="98">
        <v>0.0058</v>
      </c>
      <c r="AR234" s="125" t="s">
        <v>121</v>
      </c>
      <c r="AS234" s="117">
        <f t="shared" si="148"/>
        <v>1</v>
      </c>
      <c r="AT234" s="149"/>
      <c r="AU234" s="154">
        <v>202305</v>
      </c>
      <c r="AV234" s="158" t="s">
        <v>1445</v>
      </c>
      <c r="AW234" s="99"/>
      <c r="AX234" s="98"/>
      <c r="AY234" s="98"/>
      <c r="AZ234" s="98">
        <v>0.013</v>
      </c>
      <c r="BA234" s="98">
        <v>0.0592</v>
      </c>
      <c r="BB234" s="98">
        <v>0.0592</v>
      </c>
      <c r="BC234" s="98">
        <v>0.0592</v>
      </c>
      <c r="BD234" s="172">
        <v>0.0592</v>
      </c>
      <c r="BE234" s="197">
        <f t="shared" si="149"/>
        <v>0.0058</v>
      </c>
      <c r="BF234" s="201"/>
      <c r="BG234" s="194">
        <f t="shared" si="125"/>
        <v>0.0058</v>
      </c>
      <c r="BH234" s="98">
        <v>0.0058</v>
      </c>
      <c r="BI234" s="125" t="s">
        <v>137</v>
      </c>
      <c r="BJ234" s="117">
        <f t="shared" si="150"/>
        <v>1</v>
      </c>
      <c r="BK234" s="209">
        <v>45047</v>
      </c>
      <c r="BL234" s="212" t="s">
        <v>344</v>
      </c>
      <c r="BM234" s="118" t="s">
        <v>212</v>
      </c>
      <c r="BN234" s="117">
        <v>1</v>
      </c>
      <c r="BO234" s="209">
        <v>45260</v>
      </c>
      <c r="BP234" s="149">
        <f t="shared" si="151"/>
        <v>0.065</v>
      </c>
      <c r="BQ234" s="228">
        <f t="shared" si="146"/>
        <v>1</v>
      </c>
      <c r="BR234" s="232"/>
      <c r="BS234" s="200" t="s">
        <v>1446</v>
      </c>
      <c r="BT234" s="351" t="s">
        <v>1447</v>
      </c>
      <c r="BU234" s="112"/>
      <c r="BV234" s="321"/>
      <c r="BW234" s="127">
        <f t="shared" si="152"/>
        <v>0</v>
      </c>
      <c r="BX234" s="125" t="str">
        <f t="shared" si="153"/>
        <v>办结</v>
      </c>
      <c r="BY234" s="117"/>
      <c r="BZ234" s="96" t="s">
        <v>1361</v>
      </c>
      <c r="CA234" s="99"/>
      <c r="CB234" s="208" t="s">
        <v>121</v>
      </c>
      <c r="CC234" s="208"/>
      <c r="CD234" s="208"/>
      <c r="CE234" s="208" t="s">
        <v>125</v>
      </c>
      <c r="CF234" s="96"/>
      <c r="CG234" s="208"/>
      <c r="CH234" s="208" t="s">
        <v>125</v>
      </c>
      <c r="CI234" s="208"/>
      <c r="CJ234" s="208"/>
      <c r="CK234" s="208"/>
      <c r="CL234" s="208" t="s">
        <v>125</v>
      </c>
      <c r="CM234" s="209"/>
      <c r="CN234" s="209"/>
      <c r="CO234" s="209"/>
      <c r="CP234" s="208" t="s">
        <v>121</v>
      </c>
      <c r="CQ234" s="99"/>
      <c r="CR234" s="209"/>
      <c r="CS234" s="208" t="s">
        <v>125</v>
      </c>
      <c r="CT234" s="209"/>
      <c r="CU234" s="209"/>
      <c r="CV234" s="208" t="s">
        <v>125</v>
      </c>
      <c r="CW234" s="208" t="s">
        <v>125</v>
      </c>
      <c r="CX234" s="208"/>
      <c r="CY234" s="208" t="s">
        <v>125</v>
      </c>
      <c r="CZ234" s="208"/>
      <c r="DA234" s="208"/>
      <c r="DB234" s="208" t="s">
        <v>125</v>
      </c>
      <c r="DC234" s="99"/>
      <c r="DD234" s="208" t="s">
        <v>121</v>
      </c>
      <c r="DE234" s="208"/>
      <c r="DF234" s="208" t="s">
        <v>125</v>
      </c>
      <c r="DG234" s="208"/>
      <c r="DH234" s="99"/>
      <c r="DI234" s="99"/>
      <c r="DJ234" s="99"/>
      <c r="DK234" s="99"/>
      <c r="DL234" s="99"/>
      <c r="DM234" s="148">
        <v>0.065</v>
      </c>
      <c r="DN234" s="148">
        <f t="shared" si="154"/>
        <v>-0.065</v>
      </c>
      <c r="DO234" s="148">
        <v>0.0775</v>
      </c>
      <c r="DP234" s="99"/>
      <c r="DQ234" s="99"/>
      <c r="DR234" s="96" t="s">
        <v>1441</v>
      </c>
      <c r="DS234" s="99">
        <v>18104775162</v>
      </c>
    </row>
    <row r="235" s="6" customFormat="1" ht="80.1" customHeight="1" spans="1:123">
      <c r="A235" s="90">
        <f>+SUBTOTAL(3,G$6:$G235)</f>
        <v>206</v>
      </c>
      <c r="B235" s="94" t="str">
        <f t="shared" ref="B235:B241" si="157">_xlfn.IFS(AND(BI235="否",BX235="办结"),"手续已办结未开工",AND(BI235="是",BX235="未办结"),"手续未办结已开工",AND(BI235="否",BX235="未办结"),"手续未办结未开工",AND(BI235="是",BX235="办结"),"手续已办结已开工")</f>
        <v>手续已办结已开工</v>
      </c>
      <c r="C235" s="98"/>
      <c r="D235" s="98"/>
      <c r="E235" s="98"/>
      <c r="F235" s="99"/>
      <c r="G235" s="95" t="s">
        <v>1429</v>
      </c>
      <c r="H235" s="94" t="s">
        <v>1430</v>
      </c>
      <c r="I235" s="94"/>
      <c r="J235" s="112" t="s">
        <v>1448</v>
      </c>
      <c r="K235" s="118" t="s">
        <v>1449</v>
      </c>
      <c r="L235" s="90">
        <v>1</v>
      </c>
      <c r="M235" s="95" t="s">
        <v>176</v>
      </c>
      <c r="N235" s="90"/>
      <c r="O235" s="90"/>
      <c r="P235" s="90"/>
      <c r="Q235" s="99"/>
      <c r="R235" s="101"/>
      <c r="S235" s="121" t="s">
        <v>1450</v>
      </c>
      <c r="T235" s="121"/>
      <c r="U235" s="100" t="s">
        <v>1430</v>
      </c>
      <c r="V235" s="100" t="s">
        <v>166</v>
      </c>
      <c r="W235" s="100" t="s">
        <v>1451</v>
      </c>
      <c r="X235" s="100" t="s">
        <v>1100</v>
      </c>
      <c r="Y235" s="100" t="s">
        <v>1436</v>
      </c>
      <c r="Z235" s="100" t="s">
        <v>1437</v>
      </c>
      <c r="AA235" s="100" t="s">
        <v>350</v>
      </c>
      <c r="AB235" s="96" t="s">
        <v>643</v>
      </c>
      <c r="AC235" s="96" t="s">
        <v>291</v>
      </c>
      <c r="AD235" s="100" t="s">
        <v>133</v>
      </c>
      <c r="AE235" s="96"/>
      <c r="AF235" s="129" t="s">
        <v>119</v>
      </c>
      <c r="AG235" s="99"/>
      <c r="AH235" s="99"/>
      <c r="AI235" s="99"/>
      <c r="AJ235" s="148">
        <v>0.2472</v>
      </c>
      <c r="AK235" s="148">
        <v>0.0304</v>
      </c>
      <c r="AL235" s="149">
        <v>0.0304</v>
      </c>
      <c r="AM235" s="148">
        <v>0.16</v>
      </c>
      <c r="AN235" s="148">
        <v>0.16</v>
      </c>
      <c r="AO235" s="98">
        <v>0.06</v>
      </c>
      <c r="AP235" s="98">
        <f t="shared" si="147"/>
        <v>0.0202</v>
      </c>
      <c r="AQ235" s="98">
        <v>0.0304</v>
      </c>
      <c r="AR235" s="125" t="s">
        <v>121</v>
      </c>
      <c r="AS235" s="117">
        <f t="shared" si="148"/>
        <v>1</v>
      </c>
      <c r="AT235" s="99" t="s">
        <v>184</v>
      </c>
      <c r="AU235" s="99" t="s">
        <v>1065</v>
      </c>
      <c r="AV235" s="99" t="s">
        <v>1452</v>
      </c>
      <c r="AW235" s="99">
        <v>0</v>
      </c>
      <c r="AX235" s="98">
        <v>0</v>
      </c>
      <c r="AY235" s="98">
        <v>0</v>
      </c>
      <c r="AZ235" s="98">
        <v>0.022</v>
      </c>
      <c r="BA235" s="98">
        <v>0.084</v>
      </c>
      <c r="BB235" s="98">
        <v>0.0998</v>
      </c>
      <c r="BC235" s="98">
        <v>0.1196</v>
      </c>
      <c r="BD235" s="172">
        <v>0.1298</v>
      </c>
      <c r="BE235" s="197">
        <f t="shared" si="149"/>
        <v>0.0202</v>
      </c>
      <c r="BF235" s="201">
        <v>0.01</v>
      </c>
      <c r="BG235" s="194">
        <f t="shared" si="125"/>
        <v>0.0102</v>
      </c>
      <c r="BH235" s="98">
        <v>0.0304</v>
      </c>
      <c r="BI235" s="125" t="s">
        <v>121</v>
      </c>
      <c r="BJ235" s="117">
        <f t="shared" si="150"/>
        <v>1</v>
      </c>
      <c r="BK235" s="199" t="s">
        <v>187</v>
      </c>
      <c r="BL235" s="212" t="s">
        <v>354</v>
      </c>
      <c r="BM235" s="118" t="s">
        <v>212</v>
      </c>
      <c r="BN235" s="117">
        <v>1</v>
      </c>
      <c r="BO235" s="209">
        <v>45260</v>
      </c>
      <c r="BP235" s="149">
        <f t="shared" si="151"/>
        <v>0.1398</v>
      </c>
      <c r="BQ235" s="228">
        <f t="shared" si="146"/>
        <v>0.87375</v>
      </c>
      <c r="BR235" s="232"/>
      <c r="BS235" s="200"/>
      <c r="BT235" s="112" t="s">
        <v>1453</v>
      </c>
      <c r="BU235" s="112"/>
      <c r="BV235" s="321"/>
      <c r="BW235" s="127">
        <f t="shared" si="152"/>
        <v>0</v>
      </c>
      <c r="BX235" s="125" t="str">
        <f t="shared" si="153"/>
        <v>办结</v>
      </c>
      <c r="BY235" s="117"/>
      <c r="BZ235" s="117"/>
      <c r="CA235" s="117"/>
      <c r="CB235" s="199" t="s">
        <v>121</v>
      </c>
      <c r="CC235" s="199"/>
      <c r="CD235" s="199"/>
      <c r="CE235" s="95" t="s">
        <v>125</v>
      </c>
      <c r="CF235" s="95"/>
      <c r="CG235" s="95"/>
      <c r="CH235" s="199" t="s">
        <v>121</v>
      </c>
      <c r="CI235" s="199"/>
      <c r="CJ235" s="199"/>
      <c r="CK235" s="199"/>
      <c r="CL235" s="199" t="s">
        <v>121</v>
      </c>
      <c r="CM235" s="199"/>
      <c r="CN235" s="199"/>
      <c r="CO235" s="199"/>
      <c r="CP235" s="95" t="s">
        <v>121</v>
      </c>
      <c r="CQ235" s="95"/>
      <c r="CR235" s="95"/>
      <c r="CS235" s="199" t="s">
        <v>125</v>
      </c>
      <c r="CT235" s="199"/>
      <c r="CU235" s="199"/>
      <c r="CV235" s="199" t="s">
        <v>121</v>
      </c>
      <c r="CW235" s="199" t="s">
        <v>121</v>
      </c>
      <c r="CX235" s="199"/>
      <c r="CY235" s="199" t="s">
        <v>125</v>
      </c>
      <c r="CZ235" s="199"/>
      <c r="DA235" s="199"/>
      <c r="DB235" s="199" t="s">
        <v>125</v>
      </c>
      <c r="DC235" s="199"/>
      <c r="DD235" s="199" t="s">
        <v>121</v>
      </c>
      <c r="DE235" s="199"/>
      <c r="DF235" s="199"/>
      <c r="DG235" s="199"/>
      <c r="DH235" s="99"/>
      <c r="DI235" s="99"/>
      <c r="DJ235" s="99"/>
      <c r="DK235" s="99"/>
      <c r="DL235" s="99"/>
      <c r="DM235" s="148">
        <v>0.16</v>
      </c>
      <c r="DN235" s="148">
        <f t="shared" si="154"/>
        <v>-0.16</v>
      </c>
      <c r="DO235" s="148">
        <v>0.2168</v>
      </c>
      <c r="DP235" s="99"/>
      <c r="DQ235" s="99"/>
      <c r="DR235" s="96" t="s">
        <v>1441</v>
      </c>
      <c r="DS235" s="99">
        <v>18104775162</v>
      </c>
    </row>
    <row r="236" s="6" customFormat="1" ht="108.95" customHeight="1" spans="1:123">
      <c r="A236" s="90">
        <f>+SUBTOTAL(3,G$6:$G236)</f>
        <v>207</v>
      </c>
      <c r="B236" s="94" t="s">
        <v>127</v>
      </c>
      <c r="C236" s="98"/>
      <c r="D236" s="98"/>
      <c r="E236" s="98"/>
      <c r="F236" s="99"/>
      <c r="G236" s="95" t="s">
        <v>1429</v>
      </c>
      <c r="H236" s="94" t="s">
        <v>1430</v>
      </c>
      <c r="I236" s="94"/>
      <c r="J236" s="112" t="s">
        <v>1454</v>
      </c>
      <c r="K236" s="118" t="s">
        <v>1455</v>
      </c>
      <c r="L236" s="90">
        <v>1</v>
      </c>
      <c r="M236" s="95" t="s">
        <v>176</v>
      </c>
      <c r="N236" s="90"/>
      <c r="O236" s="90"/>
      <c r="P236" s="90"/>
      <c r="Q236" s="99"/>
      <c r="R236" s="101"/>
      <c r="S236" s="101" t="s">
        <v>1456</v>
      </c>
      <c r="T236" s="101"/>
      <c r="U236" s="100" t="s">
        <v>1430</v>
      </c>
      <c r="V236" s="100" t="s">
        <v>111</v>
      </c>
      <c r="W236" s="100" t="s">
        <v>1457</v>
      </c>
      <c r="X236" s="100" t="s">
        <v>1100</v>
      </c>
      <c r="Y236" s="100" t="s">
        <v>1436</v>
      </c>
      <c r="Z236" s="100" t="s">
        <v>1437</v>
      </c>
      <c r="AA236" s="100" t="s">
        <v>350</v>
      </c>
      <c r="AB236" s="96" t="s">
        <v>643</v>
      </c>
      <c r="AC236" s="96" t="s">
        <v>291</v>
      </c>
      <c r="AD236" s="100" t="s">
        <v>133</v>
      </c>
      <c r="AE236" s="96"/>
      <c r="AF236" s="129" t="s">
        <v>119</v>
      </c>
      <c r="AG236" s="99"/>
      <c r="AH236" s="99"/>
      <c r="AI236" s="99"/>
      <c r="AJ236" s="148">
        <v>0.185</v>
      </c>
      <c r="AK236" s="148">
        <v>0.0285</v>
      </c>
      <c r="AL236" s="149">
        <v>0.0285</v>
      </c>
      <c r="AM236" s="148">
        <v>0.13</v>
      </c>
      <c r="AN236" s="148">
        <v>0.13</v>
      </c>
      <c r="AO236" s="98">
        <v>0</v>
      </c>
      <c r="AP236" s="98">
        <f t="shared" si="147"/>
        <v>0</v>
      </c>
      <c r="AQ236" s="98">
        <v>0.0574</v>
      </c>
      <c r="AR236" s="125" t="s">
        <v>121</v>
      </c>
      <c r="AS236" s="117">
        <f t="shared" si="148"/>
        <v>1</v>
      </c>
      <c r="AT236" s="99" t="s">
        <v>184</v>
      </c>
      <c r="AU236" s="99" t="s">
        <v>1065</v>
      </c>
      <c r="AV236" s="418" t="s">
        <v>1458</v>
      </c>
      <c r="AW236" s="99">
        <v>0</v>
      </c>
      <c r="AX236" s="98">
        <v>0</v>
      </c>
      <c r="AY236" s="98">
        <v>0.0216</v>
      </c>
      <c r="AZ236" s="98">
        <v>0.0324</v>
      </c>
      <c r="BA236" s="98">
        <v>0.0661</v>
      </c>
      <c r="BB236" s="98">
        <v>0.0726</v>
      </c>
      <c r="BC236" s="98">
        <v>0.0726</v>
      </c>
      <c r="BD236" s="172">
        <v>0.0726</v>
      </c>
      <c r="BE236" s="197">
        <f t="shared" si="149"/>
        <v>0.0574</v>
      </c>
      <c r="BF236" s="201"/>
      <c r="BG236" s="194">
        <f t="shared" si="125"/>
        <v>0.0574</v>
      </c>
      <c r="BH236" s="98">
        <v>0.0574</v>
      </c>
      <c r="BI236" s="125" t="s">
        <v>137</v>
      </c>
      <c r="BJ236" s="117">
        <f t="shared" si="150"/>
        <v>1</v>
      </c>
      <c r="BK236" s="199" t="s">
        <v>187</v>
      </c>
      <c r="BL236" s="212" t="s">
        <v>354</v>
      </c>
      <c r="BM236" s="118" t="s">
        <v>212</v>
      </c>
      <c r="BN236" s="117">
        <v>1</v>
      </c>
      <c r="BO236" s="209">
        <v>45260</v>
      </c>
      <c r="BP236" s="149">
        <f t="shared" si="151"/>
        <v>0.13</v>
      </c>
      <c r="BQ236" s="228">
        <f t="shared" si="146"/>
        <v>1</v>
      </c>
      <c r="BR236" s="232"/>
      <c r="BS236" s="200"/>
      <c r="BT236" s="112" t="s">
        <v>355</v>
      </c>
      <c r="BU236" s="110"/>
      <c r="BV236" s="321"/>
      <c r="BW236" s="127">
        <f t="shared" si="152"/>
        <v>0</v>
      </c>
      <c r="BX236" s="125" t="str">
        <f t="shared" si="153"/>
        <v>办结</v>
      </c>
      <c r="BY236" s="117"/>
      <c r="BZ236" s="117"/>
      <c r="CA236" s="117"/>
      <c r="CB236" s="199" t="s">
        <v>121</v>
      </c>
      <c r="CC236" s="199"/>
      <c r="CD236" s="199"/>
      <c r="CE236" s="95" t="s">
        <v>125</v>
      </c>
      <c r="CF236" s="95"/>
      <c r="CG236" s="95"/>
      <c r="CH236" s="199" t="s">
        <v>121</v>
      </c>
      <c r="CI236" s="199"/>
      <c r="CJ236" s="199"/>
      <c r="CK236" s="199"/>
      <c r="CL236" s="199" t="s">
        <v>121</v>
      </c>
      <c r="CM236" s="199"/>
      <c r="CN236" s="199"/>
      <c r="CO236" s="199"/>
      <c r="CP236" s="95" t="s">
        <v>121</v>
      </c>
      <c r="CQ236" s="95"/>
      <c r="CR236" s="95"/>
      <c r="CS236" s="199" t="s">
        <v>125</v>
      </c>
      <c r="CT236" s="199"/>
      <c r="CU236" s="199"/>
      <c r="CV236" s="199" t="s">
        <v>121</v>
      </c>
      <c r="CW236" s="199" t="s">
        <v>121</v>
      </c>
      <c r="CX236" s="199"/>
      <c r="CY236" s="199" t="s">
        <v>125</v>
      </c>
      <c r="CZ236" s="199"/>
      <c r="DA236" s="199"/>
      <c r="DB236" s="199" t="s">
        <v>125</v>
      </c>
      <c r="DC236" s="199"/>
      <c r="DD236" s="199" t="s">
        <v>121</v>
      </c>
      <c r="DE236" s="199"/>
      <c r="DF236" s="199"/>
      <c r="DG236" s="199"/>
      <c r="DH236" s="99"/>
      <c r="DI236" s="99"/>
      <c r="DJ236" s="99"/>
      <c r="DK236" s="99"/>
      <c r="DL236" s="99"/>
      <c r="DM236" s="148">
        <v>0.13</v>
      </c>
      <c r="DN236" s="148">
        <f t="shared" si="154"/>
        <v>-0.13</v>
      </c>
      <c r="DO236" s="148">
        <v>0.1565</v>
      </c>
      <c r="DP236" s="99"/>
      <c r="DQ236" s="99"/>
      <c r="DR236" s="96" t="s">
        <v>1441</v>
      </c>
      <c r="DS236" s="99">
        <v>18104775162</v>
      </c>
    </row>
    <row r="237" s="6" customFormat="1" ht="80.1" customHeight="1" spans="1:123">
      <c r="A237" s="90">
        <f>+SUBTOTAL(3,G$6:$G237)</f>
        <v>208</v>
      </c>
      <c r="B237" s="94" t="s">
        <v>127</v>
      </c>
      <c r="C237" s="98"/>
      <c r="D237" s="98"/>
      <c r="E237" s="98"/>
      <c r="F237" s="99"/>
      <c r="G237" s="95" t="s">
        <v>1429</v>
      </c>
      <c r="H237" s="94" t="s">
        <v>1430</v>
      </c>
      <c r="I237" s="94"/>
      <c r="J237" s="112" t="s">
        <v>1459</v>
      </c>
      <c r="K237" s="118" t="s">
        <v>1460</v>
      </c>
      <c r="L237" s="90">
        <v>1</v>
      </c>
      <c r="M237" s="95" t="s">
        <v>176</v>
      </c>
      <c r="N237" s="90"/>
      <c r="O237" s="90"/>
      <c r="P237" s="90"/>
      <c r="Q237" s="99"/>
      <c r="R237" s="101"/>
      <c r="S237" s="139" t="s">
        <v>1461</v>
      </c>
      <c r="T237" s="139"/>
      <c r="U237" s="100" t="s">
        <v>1462</v>
      </c>
      <c r="V237" s="100" t="s">
        <v>384</v>
      </c>
      <c r="W237" s="100" t="s">
        <v>1463</v>
      </c>
      <c r="X237" s="100" t="s">
        <v>1100</v>
      </c>
      <c r="Y237" s="100" t="s">
        <v>1436</v>
      </c>
      <c r="Z237" s="100" t="s">
        <v>1437</v>
      </c>
      <c r="AA237" s="100" t="s">
        <v>350</v>
      </c>
      <c r="AB237" s="96" t="s">
        <v>643</v>
      </c>
      <c r="AC237" s="96" t="s">
        <v>291</v>
      </c>
      <c r="AD237" s="136" t="s">
        <v>133</v>
      </c>
      <c r="AE237" s="96"/>
      <c r="AF237" s="129" t="s">
        <v>119</v>
      </c>
      <c r="AG237" s="99"/>
      <c r="AH237" s="99"/>
      <c r="AI237" s="99"/>
      <c r="AJ237" s="148">
        <v>0.0595</v>
      </c>
      <c r="AK237" s="148">
        <v>0.026</v>
      </c>
      <c r="AL237" s="149">
        <v>0.026</v>
      </c>
      <c r="AM237" s="148">
        <v>0.025</v>
      </c>
      <c r="AN237" s="148">
        <v>0.025</v>
      </c>
      <c r="AO237" s="98">
        <v>0</v>
      </c>
      <c r="AP237" s="98">
        <f t="shared" si="147"/>
        <v>0.000200000000000002</v>
      </c>
      <c r="AQ237" s="98">
        <v>0.000200000000000002</v>
      </c>
      <c r="AR237" s="125" t="s">
        <v>121</v>
      </c>
      <c r="AS237" s="117">
        <f t="shared" si="148"/>
        <v>1</v>
      </c>
      <c r="AT237" s="99" t="s">
        <v>184</v>
      </c>
      <c r="AU237" s="99" t="s">
        <v>1065</v>
      </c>
      <c r="AV237" s="99" t="s">
        <v>1464</v>
      </c>
      <c r="AW237" s="99">
        <v>0</v>
      </c>
      <c r="AX237" s="98">
        <v>0</v>
      </c>
      <c r="AY237" s="98">
        <v>0</v>
      </c>
      <c r="AZ237" s="98">
        <v>0.0248</v>
      </c>
      <c r="BA237" s="98">
        <v>0.0248</v>
      </c>
      <c r="BB237" s="98">
        <v>0.0248</v>
      </c>
      <c r="BC237" s="98">
        <v>0.0248</v>
      </c>
      <c r="BD237" s="172">
        <v>0.0248</v>
      </c>
      <c r="BE237" s="197"/>
      <c r="BF237" s="201"/>
      <c r="BG237" s="194">
        <f t="shared" si="125"/>
        <v>0</v>
      </c>
      <c r="BH237" s="98">
        <v>0.000200000000000002</v>
      </c>
      <c r="BI237" s="125" t="s">
        <v>137</v>
      </c>
      <c r="BJ237" s="117">
        <f t="shared" si="150"/>
        <v>1</v>
      </c>
      <c r="BK237" s="199" t="s">
        <v>187</v>
      </c>
      <c r="BL237" s="212" t="s">
        <v>363</v>
      </c>
      <c r="BM237" s="118" t="s">
        <v>212</v>
      </c>
      <c r="BN237" s="117">
        <v>1</v>
      </c>
      <c r="BO237" s="209">
        <v>45260</v>
      </c>
      <c r="BP237" s="149">
        <f t="shared" si="151"/>
        <v>0.0248</v>
      </c>
      <c r="BQ237" s="228">
        <f t="shared" si="146"/>
        <v>0.992</v>
      </c>
      <c r="BR237" s="232"/>
      <c r="BS237" s="200"/>
      <c r="BT237" s="112" t="s">
        <v>355</v>
      </c>
      <c r="BU237" s="112"/>
      <c r="BV237" s="321"/>
      <c r="BW237" s="127">
        <f t="shared" si="152"/>
        <v>0</v>
      </c>
      <c r="BX237" s="125" t="str">
        <f t="shared" si="153"/>
        <v>办结</v>
      </c>
      <c r="BY237" s="117"/>
      <c r="BZ237" s="117"/>
      <c r="CA237" s="117"/>
      <c r="CB237" s="199" t="s">
        <v>121</v>
      </c>
      <c r="CC237" s="199"/>
      <c r="CD237" s="199"/>
      <c r="CE237" s="95" t="s">
        <v>125</v>
      </c>
      <c r="CF237" s="95"/>
      <c r="CG237" s="95"/>
      <c r="CH237" s="199" t="s">
        <v>121</v>
      </c>
      <c r="CI237" s="199"/>
      <c r="CJ237" s="199"/>
      <c r="CK237" s="199"/>
      <c r="CL237" s="199" t="s">
        <v>121</v>
      </c>
      <c r="CM237" s="199"/>
      <c r="CN237" s="199"/>
      <c r="CO237" s="199"/>
      <c r="CP237" s="95" t="s">
        <v>121</v>
      </c>
      <c r="CQ237" s="95"/>
      <c r="CR237" s="95"/>
      <c r="CS237" s="199" t="s">
        <v>125</v>
      </c>
      <c r="CT237" s="199"/>
      <c r="CU237" s="199"/>
      <c r="CV237" s="199" t="s">
        <v>121</v>
      </c>
      <c r="CW237" s="199" t="s">
        <v>121</v>
      </c>
      <c r="CX237" s="199"/>
      <c r="CY237" s="199" t="s">
        <v>125</v>
      </c>
      <c r="CZ237" s="199"/>
      <c r="DA237" s="199"/>
      <c r="DB237" s="199" t="s">
        <v>125</v>
      </c>
      <c r="DC237" s="199"/>
      <c r="DD237" s="199" t="s">
        <v>121</v>
      </c>
      <c r="DE237" s="199"/>
      <c r="DF237" s="199"/>
      <c r="DG237" s="199"/>
      <c r="DH237" s="99"/>
      <c r="DI237" s="99"/>
      <c r="DJ237" s="99"/>
      <c r="DK237" s="99"/>
      <c r="DL237" s="99"/>
      <c r="DM237" s="148">
        <v>0.025</v>
      </c>
      <c r="DN237" s="148">
        <f t="shared" si="154"/>
        <v>-0.025</v>
      </c>
      <c r="DO237" s="148">
        <v>0.0335</v>
      </c>
      <c r="DP237" s="99"/>
      <c r="DQ237" s="99"/>
      <c r="DR237" s="96" t="s">
        <v>1441</v>
      </c>
      <c r="DS237" s="99">
        <v>18104775162</v>
      </c>
    </row>
    <row r="238" s="6" customFormat="1" ht="80.1" customHeight="1" spans="1:123">
      <c r="A238" s="90">
        <f>+SUBTOTAL(3,G$6:$G238)</f>
        <v>209</v>
      </c>
      <c r="B238" s="94" t="str">
        <f t="shared" si="157"/>
        <v>手续已办结已开工</v>
      </c>
      <c r="C238" s="98"/>
      <c r="D238" s="98"/>
      <c r="E238" s="98"/>
      <c r="F238" s="99"/>
      <c r="G238" s="95" t="s">
        <v>1429</v>
      </c>
      <c r="H238" s="94" t="s">
        <v>1430</v>
      </c>
      <c r="I238" s="94"/>
      <c r="J238" s="112" t="s">
        <v>1465</v>
      </c>
      <c r="K238" s="118" t="s">
        <v>1466</v>
      </c>
      <c r="L238" s="90">
        <v>1</v>
      </c>
      <c r="M238" s="95" t="s">
        <v>176</v>
      </c>
      <c r="N238" s="90"/>
      <c r="O238" s="90"/>
      <c r="P238" s="90"/>
      <c r="Q238" s="99"/>
      <c r="R238" s="101"/>
      <c r="S238" s="101" t="s">
        <v>1467</v>
      </c>
      <c r="T238" s="101"/>
      <c r="U238" s="100" t="s">
        <v>1462</v>
      </c>
      <c r="V238" s="100" t="s">
        <v>132</v>
      </c>
      <c r="W238" s="100" t="s">
        <v>1468</v>
      </c>
      <c r="X238" s="100" t="s">
        <v>1100</v>
      </c>
      <c r="Y238" s="100" t="s">
        <v>1436</v>
      </c>
      <c r="Z238" s="100" t="s">
        <v>1437</v>
      </c>
      <c r="AA238" s="100" t="s">
        <v>350</v>
      </c>
      <c r="AB238" s="96" t="s">
        <v>643</v>
      </c>
      <c r="AC238" s="96" t="s">
        <v>291</v>
      </c>
      <c r="AD238" s="100" t="s">
        <v>133</v>
      </c>
      <c r="AE238" s="96"/>
      <c r="AF238" s="129" t="s">
        <v>119</v>
      </c>
      <c r="AG238" s="99"/>
      <c r="AH238" s="99"/>
      <c r="AI238" s="99"/>
      <c r="AJ238" s="338">
        <v>0.3923</v>
      </c>
      <c r="AK238" s="148">
        <v>0.1763</v>
      </c>
      <c r="AL238" s="149">
        <v>0.1763</v>
      </c>
      <c r="AM238" s="338">
        <v>0.16</v>
      </c>
      <c r="AN238" s="338">
        <v>0.16</v>
      </c>
      <c r="AO238" s="98">
        <v>0.1</v>
      </c>
      <c r="AP238" s="98">
        <f t="shared" si="147"/>
        <v>0.0303</v>
      </c>
      <c r="AQ238" s="98">
        <v>0.0652</v>
      </c>
      <c r="AR238" s="125" t="s">
        <v>121</v>
      </c>
      <c r="AS238" s="117">
        <f t="shared" si="148"/>
        <v>1</v>
      </c>
      <c r="AT238" s="99" t="s">
        <v>184</v>
      </c>
      <c r="AU238" s="99" t="s">
        <v>448</v>
      </c>
      <c r="AV238" s="99" t="s">
        <v>1469</v>
      </c>
      <c r="AW238" s="99">
        <v>0</v>
      </c>
      <c r="AX238" s="98">
        <v>0</v>
      </c>
      <c r="AY238" s="98">
        <v>0.0053</v>
      </c>
      <c r="AZ238" s="98">
        <v>0.0243</v>
      </c>
      <c r="BA238" s="98">
        <v>0.0243</v>
      </c>
      <c r="BB238" s="98">
        <v>0.0704</v>
      </c>
      <c r="BC238" s="98">
        <v>0.0848</v>
      </c>
      <c r="BD238" s="172">
        <v>0.1051</v>
      </c>
      <c r="BE238" s="197">
        <f t="shared" ref="BE238:BE245" si="158">BH238-(BD238-BC238)</f>
        <v>0.0449</v>
      </c>
      <c r="BF238" s="201">
        <v>0.03</v>
      </c>
      <c r="BG238" s="194">
        <f t="shared" si="125"/>
        <v>0.0149</v>
      </c>
      <c r="BH238" s="98">
        <v>0.0652</v>
      </c>
      <c r="BI238" s="125" t="s">
        <v>121</v>
      </c>
      <c r="BJ238" s="117">
        <f t="shared" si="150"/>
        <v>1</v>
      </c>
      <c r="BK238" s="199" t="s">
        <v>187</v>
      </c>
      <c r="BL238" s="212" t="s">
        <v>354</v>
      </c>
      <c r="BM238" s="118" t="s">
        <v>212</v>
      </c>
      <c r="BN238" s="117">
        <v>1</v>
      </c>
      <c r="BO238" s="209">
        <v>45260</v>
      </c>
      <c r="BP238" s="149">
        <f t="shared" si="151"/>
        <v>0.1297</v>
      </c>
      <c r="BQ238" s="228">
        <f t="shared" si="146"/>
        <v>0.810625</v>
      </c>
      <c r="BR238" s="232"/>
      <c r="BS238" s="200"/>
      <c r="BT238" s="112" t="s">
        <v>1470</v>
      </c>
      <c r="BU238" s="112"/>
      <c r="BV238" s="321"/>
      <c r="BW238" s="127">
        <f t="shared" si="152"/>
        <v>0</v>
      </c>
      <c r="BX238" s="125" t="str">
        <f t="shared" si="153"/>
        <v>办结</v>
      </c>
      <c r="BY238" s="117"/>
      <c r="BZ238" s="117"/>
      <c r="CA238" s="117"/>
      <c r="CB238" s="199" t="s">
        <v>121</v>
      </c>
      <c r="CC238" s="199"/>
      <c r="CD238" s="199"/>
      <c r="CE238" s="95" t="s">
        <v>125</v>
      </c>
      <c r="CF238" s="95"/>
      <c r="CG238" s="95"/>
      <c r="CH238" s="199" t="s">
        <v>121</v>
      </c>
      <c r="CI238" s="199"/>
      <c r="CJ238" s="199"/>
      <c r="CK238" s="199"/>
      <c r="CL238" s="199" t="s">
        <v>121</v>
      </c>
      <c r="CM238" s="199"/>
      <c r="CN238" s="199"/>
      <c r="CO238" s="199"/>
      <c r="CP238" s="95" t="s">
        <v>121</v>
      </c>
      <c r="CQ238" s="95"/>
      <c r="CR238" s="95"/>
      <c r="CS238" s="199" t="s">
        <v>125</v>
      </c>
      <c r="CT238" s="199"/>
      <c r="CU238" s="199"/>
      <c r="CV238" s="199" t="s">
        <v>121</v>
      </c>
      <c r="CW238" s="199" t="s">
        <v>121</v>
      </c>
      <c r="CX238" s="199"/>
      <c r="CY238" s="199" t="s">
        <v>125</v>
      </c>
      <c r="CZ238" s="199"/>
      <c r="DA238" s="199"/>
      <c r="DB238" s="199" t="s">
        <v>125</v>
      </c>
      <c r="DC238" s="199"/>
      <c r="DD238" s="199" t="s">
        <v>121</v>
      </c>
      <c r="DE238" s="199"/>
      <c r="DF238" s="199"/>
      <c r="DG238" s="199"/>
      <c r="DH238" s="157"/>
      <c r="DI238" s="157"/>
      <c r="DJ238" s="157"/>
      <c r="DK238" s="157"/>
      <c r="DL238" s="157"/>
      <c r="DM238" s="338">
        <v>0.16</v>
      </c>
      <c r="DN238" s="148">
        <f t="shared" si="154"/>
        <v>-0.16</v>
      </c>
      <c r="DO238" s="338">
        <v>0.216</v>
      </c>
      <c r="DP238" s="157"/>
      <c r="DQ238" s="157"/>
      <c r="DR238" s="96" t="s">
        <v>1441</v>
      </c>
      <c r="DS238" s="99">
        <v>18104775162</v>
      </c>
    </row>
    <row r="239" s="6" customFormat="1" ht="80.1" customHeight="1" spans="1:123">
      <c r="A239" s="90">
        <f>+SUBTOTAL(3,G$6:$G239)</f>
        <v>210</v>
      </c>
      <c r="B239" s="94" t="s">
        <v>127</v>
      </c>
      <c r="C239" s="99"/>
      <c r="D239" s="99"/>
      <c r="E239" s="99"/>
      <c r="F239" s="99"/>
      <c r="G239" s="95" t="s">
        <v>1429</v>
      </c>
      <c r="H239" s="94" t="s">
        <v>1430</v>
      </c>
      <c r="I239" s="94"/>
      <c r="J239" s="112" t="s">
        <v>1471</v>
      </c>
      <c r="K239" s="118" t="s">
        <v>1472</v>
      </c>
      <c r="L239" s="90">
        <v>1</v>
      </c>
      <c r="M239" s="95" t="s">
        <v>176</v>
      </c>
      <c r="N239" s="90"/>
      <c r="O239" s="90"/>
      <c r="P239" s="90"/>
      <c r="Q239" s="99"/>
      <c r="R239" s="101"/>
      <c r="S239" s="101" t="s">
        <v>1473</v>
      </c>
      <c r="T239" s="101"/>
      <c r="U239" s="100" t="s">
        <v>1462</v>
      </c>
      <c r="V239" s="100" t="s">
        <v>195</v>
      </c>
      <c r="W239" s="100" t="s">
        <v>1474</v>
      </c>
      <c r="X239" s="100" t="s">
        <v>1100</v>
      </c>
      <c r="Y239" s="100" t="s">
        <v>1436</v>
      </c>
      <c r="Z239" s="100" t="s">
        <v>1437</v>
      </c>
      <c r="AA239" s="100" t="s">
        <v>350</v>
      </c>
      <c r="AB239" s="96" t="s">
        <v>643</v>
      </c>
      <c r="AC239" s="96" t="s">
        <v>291</v>
      </c>
      <c r="AD239" s="100" t="s">
        <v>133</v>
      </c>
      <c r="AE239" s="96"/>
      <c r="AF239" s="129" t="s">
        <v>119</v>
      </c>
      <c r="AG239" s="99"/>
      <c r="AH239" s="99"/>
      <c r="AI239" s="99"/>
      <c r="AJ239" s="338">
        <v>0.1313</v>
      </c>
      <c r="AK239" s="148">
        <v>0.0338</v>
      </c>
      <c r="AL239" s="149">
        <v>0.0338</v>
      </c>
      <c r="AM239" s="338">
        <v>0.05</v>
      </c>
      <c r="AN239" s="338">
        <v>0.05</v>
      </c>
      <c r="AO239" s="98">
        <v>0</v>
      </c>
      <c r="AP239" s="98">
        <f t="shared" si="147"/>
        <v>-0.0092</v>
      </c>
      <c r="AQ239" s="98"/>
      <c r="AR239" s="125" t="s">
        <v>121</v>
      </c>
      <c r="AS239" s="117">
        <f t="shared" si="148"/>
        <v>1</v>
      </c>
      <c r="AT239" s="99" t="s">
        <v>184</v>
      </c>
      <c r="AU239" s="99" t="s">
        <v>448</v>
      </c>
      <c r="AV239" s="99" t="s">
        <v>1475</v>
      </c>
      <c r="AW239" s="99">
        <v>0</v>
      </c>
      <c r="AX239" s="98">
        <v>0</v>
      </c>
      <c r="AY239" s="98">
        <v>0.0187</v>
      </c>
      <c r="AZ239" s="98">
        <v>0.0313</v>
      </c>
      <c r="BA239" s="98">
        <v>0.0592</v>
      </c>
      <c r="BB239" s="98">
        <v>0.0592</v>
      </c>
      <c r="BC239" s="98">
        <v>0.0592</v>
      </c>
      <c r="BD239" s="172">
        <v>0.0592</v>
      </c>
      <c r="BE239" s="197">
        <f t="shared" si="158"/>
        <v>0</v>
      </c>
      <c r="BF239" s="201"/>
      <c r="BG239" s="194">
        <f t="shared" si="125"/>
        <v>0</v>
      </c>
      <c r="BH239" s="98"/>
      <c r="BI239" s="125" t="s">
        <v>137</v>
      </c>
      <c r="BJ239" s="117">
        <f t="shared" si="150"/>
        <v>1</v>
      </c>
      <c r="BK239" s="199" t="s">
        <v>187</v>
      </c>
      <c r="BL239" s="212" t="s">
        <v>375</v>
      </c>
      <c r="BM239" s="118" t="s">
        <v>212</v>
      </c>
      <c r="BN239" s="117">
        <v>1</v>
      </c>
      <c r="BO239" s="209">
        <v>45260</v>
      </c>
      <c r="BP239" s="149">
        <f t="shared" si="151"/>
        <v>0.0592</v>
      </c>
      <c r="BQ239" s="228">
        <f t="shared" si="146"/>
        <v>1.184</v>
      </c>
      <c r="BR239" s="232"/>
      <c r="BS239" s="200"/>
      <c r="BT239" s="112" t="s">
        <v>355</v>
      </c>
      <c r="BU239" s="112"/>
      <c r="BV239" s="321"/>
      <c r="BW239" s="127">
        <f t="shared" si="152"/>
        <v>0</v>
      </c>
      <c r="BX239" s="125" t="str">
        <f t="shared" si="153"/>
        <v>办结</v>
      </c>
      <c r="BY239" s="117"/>
      <c r="BZ239" s="117"/>
      <c r="CA239" s="117"/>
      <c r="CB239" s="199" t="s">
        <v>121</v>
      </c>
      <c r="CC239" s="199"/>
      <c r="CD239" s="199"/>
      <c r="CE239" s="95" t="s">
        <v>125</v>
      </c>
      <c r="CF239" s="95"/>
      <c r="CG239" s="95"/>
      <c r="CH239" s="199" t="s">
        <v>121</v>
      </c>
      <c r="CI239" s="199"/>
      <c r="CJ239" s="199"/>
      <c r="CK239" s="199"/>
      <c r="CL239" s="199" t="s">
        <v>121</v>
      </c>
      <c r="CM239" s="199"/>
      <c r="CN239" s="199"/>
      <c r="CO239" s="199"/>
      <c r="CP239" s="95" t="s">
        <v>121</v>
      </c>
      <c r="CQ239" s="95"/>
      <c r="CR239" s="95"/>
      <c r="CS239" s="199" t="s">
        <v>125</v>
      </c>
      <c r="CT239" s="199"/>
      <c r="CU239" s="199"/>
      <c r="CV239" s="199" t="s">
        <v>121</v>
      </c>
      <c r="CW239" s="199" t="s">
        <v>121</v>
      </c>
      <c r="CX239" s="199"/>
      <c r="CY239" s="199" t="s">
        <v>125</v>
      </c>
      <c r="CZ239" s="199"/>
      <c r="DA239" s="199"/>
      <c r="DB239" s="199" t="s">
        <v>125</v>
      </c>
      <c r="DC239" s="199"/>
      <c r="DD239" s="199" t="s">
        <v>121</v>
      </c>
      <c r="DE239" s="199"/>
      <c r="DF239" s="199"/>
      <c r="DG239" s="199"/>
      <c r="DH239" s="157"/>
      <c r="DI239" s="157"/>
      <c r="DJ239" s="157"/>
      <c r="DK239" s="157"/>
      <c r="DL239" s="157"/>
      <c r="DM239" s="338">
        <v>0.05</v>
      </c>
      <c r="DN239" s="148">
        <f t="shared" si="154"/>
        <v>-0.05</v>
      </c>
      <c r="DO239" s="338">
        <v>0.0975</v>
      </c>
      <c r="DP239" s="157"/>
      <c r="DQ239" s="157"/>
      <c r="DR239" s="96" t="s">
        <v>1441</v>
      </c>
      <c r="DS239" s="99">
        <v>18104775162</v>
      </c>
    </row>
    <row r="240" s="6" customFormat="1" ht="126" customHeight="1" spans="1:123">
      <c r="A240" s="90">
        <f>+SUBTOTAL(3,G$6:$G240)</f>
        <v>211</v>
      </c>
      <c r="B240" s="94" t="str">
        <f t="shared" si="157"/>
        <v>手续已办结已开工</v>
      </c>
      <c r="C240" s="99"/>
      <c r="D240" s="99"/>
      <c r="E240" s="99"/>
      <c r="F240" s="99"/>
      <c r="G240" s="95" t="s">
        <v>1429</v>
      </c>
      <c r="H240" s="94" t="s">
        <v>1430</v>
      </c>
      <c r="I240" s="94"/>
      <c r="J240" s="112" t="s">
        <v>1476</v>
      </c>
      <c r="K240" s="118" t="s">
        <v>1477</v>
      </c>
      <c r="L240" s="90">
        <v>1</v>
      </c>
      <c r="M240" s="95" t="s">
        <v>176</v>
      </c>
      <c r="N240" s="90"/>
      <c r="O240" s="90"/>
      <c r="P240" s="90"/>
      <c r="Q240" s="99"/>
      <c r="R240" s="101"/>
      <c r="S240" s="139" t="s">
        <v>1478</v>
      </c>
      <c r="T240" s="139"/>
      <c r="U240" s="100" t="s">
        <v>1462</v>
      </c>
      <c r="V240" s="100" t="s">
        <v>195</v>
      </c>
      <c r="W240" s="100" t="s">
        <v>1474</v>
      </c>
      <c r="X240" s="100" t="s">
        <v>1100</v>
      </c>
      <c r="Y240" s="100" t="s">
        <v>1436</v>
      </c>
      <c r="Z240" s="100" t="s">
        <v>1437</v>
      </c>
      <c r="AA240" s="100" t="s">
        <v>350</v>
      </c>
      <c r="AB240" s="96" t="s">
        <v>643</v>
      </c>
      <c r="AC240" s="96" t="s">
        <v>291</v>
      </c>
      <c r="AD240" s="100" t="s">
        <v>133</v>
      </c>
      <c r="AE240" s="96"/>
      <c r="AF240" s="129" t="s">
        <v>119</v>
      </c>
      <c r="AG240" s="99"/>
      <c r="AH240" s="99"/>
      <c r="AI240" s="99"/>
      <c r="AJ240" s="338">
        <v>0.1592</v>
      </c>
      <c r="AK240" s="148">
        <v>0.0758</v>
      </c>
      <c r="AL240" s="149">
        <v>0.0758</v>
      </c>
      <c r="AM240" s="148">
        <v>0.04</v>
      </c>
      <c r="AN240" s="148">
        <v>0.04</v>
      </c>
      <c r="AO240" s="98">
        <v>0</v>
      </c>
      <c r="AP240" s="98">
        <f t="shared" si="147"/>
        <v>0.01</v>
      </c>
      <c r="AQ240" s="98">
        <v>0.03</v>
      </c>
      <c r="AR240" s="125" t="s">
        <v>121</v>
      </c>
      <c r="AS240" s="117">
        <f t="shared" si="148"/>
        <v>1</v>
      </c>
      <c r="AT240" s="99" t="s">
        <v>184</v>
      </c>
      <c r="AU240" s="99" t="s">
        <v>448</v>
      </c>
      <c r="AV240" s="418" t="s">
        <v>1479</v>
      </c>
      <c r="AW240" s="99">
        <v>0</v>
      </c>
      <c r="AX240" s="98">
        <v>0</v>
      </c>
      <c r="AY240" s="98">
        <v>0</v>
      </c>
      <c r="AZ240" s="98"/>
      <c r="BA240" s="98"/>
      <c r="BB240" s="98"/>
      <c r="BC240" s="98"/>
      <c r="BD240" s="172"/>
      <c r="BE240" s="197">
        <f t="shared" si="158"/>
        <v>0.03</v>
      </c>
      <c r="BF240" s="201">
        <v>0.025</v>
      </c>
      <c r="BG240" s="194">
        <f t="shared" si="125"/>
        <v>0.005</v>
      </c>
      <c r="BH240" s="98">
        <v>0.03</v>
      </c>
      <c r="BI240" s="125" t="s">
        <v>121</v>
      </c>
      <c r="BJ240" s="117">
        <f t="shared" si="150"/>
        <v>1</v>
      </c>
      <c r="BK240" s="202">
        <v>45078</v>
      </c>
      <c r="BL240" s="212" t="s">
        <v>354</v>
      </c>
      <c r="BM240" s="118" t="s">
        <v>212</v>
      </c>
      <c r="BN240" s="117">
        <v>1</v>
      </c>
      <c r="BO240" s="209">
        <v>45260</v>
      </c>
      <c r="BP240" s="149">
        <f t="shared" si="151"/>
        <v>0.03</v>
      </c>
      <c r="BQ240" s="228">
        <f t="shared" si="146"/>
        <v>0.75</v>
      </c>
      <c r="BR240" s="232"/>
      <c r="BS240" s="232"/>
      <c r="BT240" s="112" t="s">
        <v>1480</v>
      </c>
      <c r="BU240" s="112"/>
      <c r="BV240" s="112"/>
      <c r="BW240" s="127">
        <f t="shared" si="152"/>
        <v>0</v>
      </c>
      <c r="BX240" s="125" t="str">
        <f t="shared" si="153"/>
        <v>办结</v>
      </c>
      <c r="BY240" s="117"/>
      <c r="BZ240" s="117"/>
      <c r="CA240" s="117"/>
      <c r="CB240" s="199" t="s">
        <v>121</v>
      </c>
      <c r="CC240" s="199"/>
      <c r="CD240" s="199"/>
      <c r="CE240" s="95" t="s">
        <v>125</v>
      </c>
      <c r="CF240" s="95"/>
      <c r="CG240" s="95"/>
      <c r="CH240" s="199" t="s">
        <v>121</v>
      </c>
      <c r="CI240" s="199"/>
      <c r="CJ240" s="199"/>
      <c r="CK240" s="199"/>
      <c r="CL240" s="199" t="s">
        <v>121</v>
      </c>
      <c r="CM240" s="199"/>
      <c r="CN240" s="199"/>
      <c r="CO240" s="199"/>
      <c r="CP240" s="95" t="s">
        <v>121</v>
      </c>
      <c r="CQ240" s="95"/>
      <c r="CR240" s="95"/>
      <c r="CS240" s="199" t="s">
        <v>125</v>
      </c>
      <c r="CT240" s="199"/>
      <c r="CU240" s="199"/>
      <c r="CV240" s="199" t="s">
        <v>121</v>
      </c>
      <c r="CW240" s="199" t="s">
        <v>121</v>
      </c>
      <c r="CX240" s="199"/>
      <c r="CY240" s="199" t="s">
        <v>125</v>
      </c>
      <c r="CZ240" s="199"/>
      <c r="DA240" s="199"/>
      <c r="DB240" s="199" t="s">
        <v>125</v>
      </c>
      <c r="DC240" s="199"/>
      <c r="DD240" s="199" t="s">
        <v>121</v>
      </c>
      <c r="DE240" s="199"/>
      <c r="DF240" s="199"/>
      <c r="DG240" s="199"/>
      <c r="DH240" s="157"/>
      <c r="DI240" s="157"/>
      <c r="DJ240" s="157"/>
      <c r="DK240" s="157"/>
      <c r="DL240" s="157"/>
      <c r="DM240" s="148">
        <v>0.04</v>
      </c>
      <c r="DN240" s="148">
        <f t="shared" si="154"/>
        <v>-0.04</v>
      </c>
      <c r="DO240" s="148">
        <v>0.0834</v>
      </c>
      <c r="DP240" s="157"/>
      <c r="DQ240" s="157"/>
      <c r="DR240" s="96" t="s">
        <v>1441</v>
      </c>
      <c r="DS240" s="99">
        <v>18104775162</v>
      </c>
    </row>
    <row r="241" s="6" customFormat="1" ht="78" customHeight="1" spans="1:123">
      <c r="A241" s="90">
        <f>+SUBTOTAL(3,G$6:$G241)</f>
        <v>212</v>
      </c>
      <c r="B241" s="94" t="e">
        <f t="shared" si="157"/>
        <v>#N/A</v>
      </c>
      <c r="C241" s="99"/>
      <c r="D241" s="99"/>
      <c r="E241" s="99"/>
      <c r="F241" s="99"/>
      <c r="G241" s="95" t="s">
        <v>1429</v>
      </c>
      <c r="H241" s="94" t="s">
        <v>1430</v>
      </c>
      <c r="I241" s="94"/>
      <c r="J241" s="333" t="s">
        <v>1481</v>
      </c>
      <c r="K241" s="118"/>
      <c r="L241" s="101">
        <v>1</v>
      </c>
      <c r="M241" s="95" t="s">
        <v>300</v>
      </c>
      <c r="N241" s="90"/>
      <c r="O241" s="90"/>
      <c r="P241" s="90"/>
      <c r="Q241" s="99"/>
      <c r="R241" s="101"/>
      <c r="S241" s="139"/>
      <c r="T241" s="139"/>
      <c r="U241" s="100"/>
      <c r="V241" s="100"/>
      <c r="W241" s="100"/>
      <c r="X241" s="100" t="s">
        <v>1100</v>
      </c>
      <c r="Y241" s="100" t="s">
        <v>1436</v>
      </c>
      <c r="Z241" s="100" t="s">
        <v>1437</v>
      </c>
      <c r="AA241" s="100" t="s">
        <v>350</v>
      </c>
      <c r="AB241" s="96" t="s">
        <v>643</v>
      </c>
      <c r="AC241" s="96" t="s">
        <v>291</v>
      </c>
      <c r="AD241" s="100" t="s">
        <v>118</v>
      </c>
      <c r="AE241" s="96"/>
      <c r="AF241" s="129" t="s">
        <v>119</v>
      </c>
      <c r="AG241" s="99"/>
      <c r="AH241" s="99"/>
      <c r="AI241" s="99"/>
      <c r="AJ241" s="338">
        <v>18</v>
      </c>
      <c r="AK241" s="148">
        <v>15.7</v>
      </c>
      <c r="AL241" s="149"/>
      <c r="AM241" s="148">
        <v>2.3</v>
      </c>
      <c r="AN241" s="148">
        <v>2.3</v>
      </c>
      <c r="AO241" s="98">
        <v>0</v>
      </c>
      <c r="AP241" s="98">
        <f t="shared" si="147"/>
        <v>2.3</v>
      </c>
      <c r="AQ241" s="98"/>
      <c r="AR241" s="125"/>
      <c r="AS241" s="117"/>
      <c r="AT241" s="99"/>
      <c r="AU241" s="99"/>
      <c r="AV241" s="99"/>
      <c r="AW241" s="99"/>
      <c r="AX241" s="98"/>
      <c r="AY241" s="98"/>
      <c r="AZ241" s="98"/>
      <c r="BA241" s="148"/>
      <c r="BB241" s="148"/>
      <c r="BC241" s="148"/>
      <c r="BD241" s="175"/>
      <c r="BE241" s="197">
        <f t="shared" si="158"/>
        <v>0</v>
      </c>
      <c r="BF241" s="198"/>
      <c r="BG241" s="194">
        <f t="shared" si="125"/>
        <v>0</v>
      </c>
      <c r="BH241" s="148"/>
      <c r="BI241" s="125"/>
      <c r="BJ241" s="117"/>
      <c r="BK241" s="202"/>
      <c r="BL241" s="212"/>
      <c r="BM241" s="212"/>
      <c r="BN241" s="117"/>
      <c r="BO241" s="209"/>
      <c r="BP241" s="149">
        <f t="shared" si="151"/>
        <v>0</v>
      </c>
      <c r="BQ241" s="228"/>
      <c r="BR241" s="232"/>
      <c r="BS241" s="232"/>
      <c r="BT241" s="112"/>
      <c r="BU241" s="112"/>
      <c r="BV241" s="112"/>
      <c r="BW241" s="127"/>
      <c r="BX241" s="125"/>
      <c r="BY241" s="117"/>
      <c r="BZ241" s="117"/>
      <c r="CA241" s="117"/>
      <c r="CB241" s="199"/>
      <c r="CC241" s="199"/>
      <c r="CD241" s="199"/>
      <c r="CE241" s="95"/>
      <c r="CF241" s="95"/>
      <c r="CG241" s="95"/>
      <c r="CH241" s="199"/>
      <c r="CI241" s="199"/>
      <c r="CJ241" s="199"/>
      <c r="CK241" s="199"/>
      <c r="CL241" s="199"/>
      <c r="CM241" s="199"/>
      <c r="CN241" s="199"/>
      <c r="CO241" s="199"/>
      <c r="CP241" s="95"/>
      <c r="CQ241" s="95"/>
      <c r="CR241" s="95"/>
      <c r="CS241" s="199"/>
      <c r="CT241" s="199"/>
      <c r="CU241" s="199"/>
      <c r="CV241" s="199"/>
      <c r="CW241" s="199"/>
      <c r="CX241" s="199"/>
      <c r="CY241" s="199"/>
      <c r="CZ241" s="199"/>
      <c r="DA241" s="199"/>
      <c r="DB241" s="199"/>
      <c r="DC241" s="199"/>
      <c r="DD241" s="199"/>
      <c r="DE241" s="199"/>
      <c r="DF241" s="199"/>
      <c r="DG241" s="199"/>
      <c r="DH241" s="157"/>
      <c r="DI241" s="157"/>
      <c r="DJ241" s="157"/>
      <c r="DK241" s="157"/>
      <c r="DL241" s="157"/>
      <c r="DM241" s="148"/>
      <c r="DN241" s="148"/>
      <c r="DO241" s="148"/>
      <c r="DP241" s="157"/>
      <c r="DQ241" s="157"/>
      <c r="DR241" s="96"/>
      <c r="DS241" s="99"/>
    </row>
    <row r="242" s="37" customFormat="1" ht="90.95" customHeight="1" spans="1:123">
      <c r="A242" s="101">
        <f>+SUBTOTAL(3,G$6:$G242)</f>
        <v>213</v>
      </c>
      <c r="B242" s="94"/>
      <c r="C242" s="99"/>
      <c r="D242" s="99"/>
      <c r="E242" s="99"/>
      <c r="F242" s="99"/>
      <c r="G242" s="96" t="s">
        <v>1429</v>
      </c>
      <c r="H242" s="100" t="s">
        <v>1430</v>
      </c>
      <c r="I242" s="100"/>
      <c r="J242" s="122" t="s">
        <v>1482</v>
      </c>
      <c r="K242" s="111" t="s">
        <v>1483</v>
      </c>
      <c r="L242" s="101">
        <v>1</v>
      </c>
      <c r="M242" s="100" t="s">
        <v>275</v>
      </c>
      <c r="N242" s="101"/>
      <c r="O242" s="101"/>
      <c r="P242" s="101"/>
      <c r="Q242" s="99"/>
      <c r="R242" s="99"/>
      <c r="S242" s="101"/>
      <c r="T242" s="101"/>
      <c r="U242" s="100" t="s">
        <v>1430</v>
      </c>
      <c r="V242" s="100" t="s">
        <v>1484</v>
      </c>
      <c r="W242" s="100" t="s">
        <v>1485</v>
      </c>
      <c r="X242" s="100" t="s">
        <v>1100</v>
      </c>
      <c r="Y242" s="100" t="s">
        <v>1436</v>
      </c>
      <c r="Z242" s="100" t="s">
        <v>1437</v>
      </c>
      <c r="AA242" s="100" t="s">
        <v>350</v>
      </c>
      <c r="AB242" s="96" t="s">
        <v>643</v>
      </c>
      <c r="AC242" s="96" t="s">
        <v>291</v>
      </c>
      <c r="AD242" s="136" t="s">
        <v>133</v>
      </c>
      <c r="AE242" s="96"/>
      <c r="AF242" s="129" t="s">
        <v>119</v>
      </c>
      <c r="AG242" s="96" t="s">
        <v>53</v>
      </c>
      <c r="AH242" s="96">
        <v>4</v>
      </c>
      <c r="AI242" s="96"/>
      <c r="AJ242" s="149">
        <v>0.4928</v>
      </c>
      <c r="AK242" s="99">
        <v>0</v>
      </c>
      <c r="AL242" s="99">
        <v>0</v>
      </c>
      <c r="AM242" s="149">
        <v>0.4928</v>
      </c>
      <c r="AN242" s="149">
        <v>0.4928</v>
      </c>
      <c r="AO242" s="98">
        <v>0</v>
      </c>
      <c r="AP242" s="98">
        <f t="shared" si="147"/>
        <v>0.4928</v>
      </c>
      <c r="AQ242" s="98"/>
      <c r="AR242" s="159" t="s">
        <v>231</v>
      </c>
      <c r="AS242" s="117">
        <f t="shared" ref="AS242:AS245" si="159">+IF(OR(AR242="是",AR242="完工"),1,0)</f>
        <v>0</v>
      </c>
      <c r="AT242" s="149"/>
      <c r="AU242" s="149"/>
      <c r="AV242" s="149"/>
      <c r="AW242" s="99"/>
      <c r="AX242" s="99"/>
      <c r="AY242" s="99"/>
      <c r="AZ242" s="99"/>
      <c r="BA242" s="99"/>
      <c r="BB242" s="99"/>
      <c r="BC242" s="99"/>
      <c r="BD242" s="176"/>
      <c r="BE242" s="197">
        <f t="shared" si="158"/>
        <v>0</v>
      </c>
      <c r="BF242" s="204"/>
      <c r="BG242" s="194">
        <f t="shared" si="125"/>
        <v>0</v>
      </c>
      <c r="BH242" s="96"/>
      <c r="BI242" s="159" t="s">
        <v>231</v>
      </c>
      <c r="BJ242" s="117">
        <f t="shared" ref="BJ242:BJ244" si="160">+IF(OR(BI242="是",BI242="完工"),1,0)</f>
        <v>0</v>
      </c>
      <c r="BK242" s="209">
        <v>45047</v>
      </c>
      <c r="BL242" s="200"/>
      <c r="BM242" s="200"/>
      <c r="BN242" s="117">
        <v>1</v>
      </c>
      <c r="BO242" s="209"/>
      <c r="BP242" s="149">
        <f t="shared" si="151"/>
        <v>0</v>
      </c>
      <c r="BQ242" s="228">
        <f t="shared" ref="BQ242:BQ244" si="161">BP242/AM242</f>
        <v>0</v>
      </c>
      <c r="BR242" s="232"/>
      <c r="BS242" s="200"/>
      <c r="BT242" s="276" t="s">
        <v>1486</v>
      </c>
      <c r="BU242" s="118"/>
      <c r="BV242" s="118"/>
      <c r="BW242" s="117">
        <f t="shared" ref="BW242:BW244" si="162">+COUNTIF(CB242:DD242,"否")</f>
        <v>0</v>
      </c>
      <c r="BX242" s="125" t="str">
        <f>+IF(BW242=0,"办结","未办结")</f>
        <v>办结</v>
      </c>
      <c r="BY242" s="117"/>
      <c r="BZ242" s="117"/>
      <c r="CA242" s="117"/>
      <c r="CB242" s="208" t="s">
        <v>121</v>
      </c>
      <c r="CC242" s="208"/>
      <c r="CD242" s="208"/>
      <c r="CE242" s="208" t="s">
        <v>125</v>
      </c>
      <c r="CF242" s="208"/>
      <c r="CG242" s="208"/>
      <c r="CH242" s="208" t="s">
        <v>125</v>
      </c>
      <c r="CI242" s="208"/>
      <c r="CJ242" s="208"/>
      <c r="CK242" s="208"/>
      <c r="CL242" s="208" t="s">
        <v>121</v>
      </c>
      <c r="CM242" s="208"/>
      <c r="CN242" s="208"/>
      <c r="CO242" s="208"/>
      <c r="CP242" s="208" t="s">
        <v>125</v>
      </c>
      <c r="CQ242" s="208"/>
      <c r="CR242" s="208"/>
      <c r="CS242" s="208" t="s">
        <v>125</v>
      </c>
      <c r="CT242" s="208"/>
      <c r="CU242" s="208"/>
      <c r="CV242" s="208" t="s">
        <v>125</v>
      </c>
      <c r="CW242" s="208" t="s">
        <v>125</v>
      </c>
      <c r="CX242" s="159"/>
      <c r="CY242" s="208" t="s">
        <v>125</v>
      </c>
      <c r="CZ242" s="208"/>
      <c r="DA242" s="208"/>
      <c r="DB242" s="208" t="s">
        <v>125</v>
      </c>
      <c r="DC242" s="208"/>
      <c r="DD242" s="208" t="s">
        <v>125</v>
      </c>
      <c r="DE242" s="208"/>
      <c r="DF242" s="208" t="s">
        <v>125</v>
      </c>
      <c r="DG242" s="208"/>
      <c r="DH242" s="99"/>
      <c r="DI242" s="99"/>
      <c r="DJ242" s="99"/>
      <c r="DK242" s="99"/>
      <c r="DL242" s="99"/>
      <c r="DM242" s="149">
        <v>0.4928</v>
      </c>
      <c r="DN242" s="149"/>
      <c r="DO242" s="149">
        <v>0.4928</v>
      </c>
      <c r="DP242" s="99"/>
      <c r="DQ242" s="99"/>
      <c r="DR242" s="96" t="s">
        <v>1441</v>
      </c>
      <c r="DS242" s="99">
        <v>18104775162</v>
      </c>
    </row>
    <row r="243" s="37" customFormat="1" ht="80.1" customHeight="1" spans="1:123">
      <c r="A243" s="101">
        <f>+SUBTOTAL(3,G$6:$G243)</f>
        <v>214</v>
      </c>
      <c r="B243" s="94"/>
      <c r="C243" s="95"/>
      <c r="D243" s="95"/>
      <c r="E243" s="95"/>
      <c r="F243" s="99"/>
      <c r="G243" s="96" t="s">
        <v>1429</v>
      </c>
      <c r="H243" s="100" t="s">
        <v>1430</v>
      </c>
      <c r="I243" s="100"/>
      <c r="J243" s="111" t="s">
        <v>1487</v>
      </c>
      <c r="K243" s="111" t="s">
        <v>1488</v>
      </c>
      <c r="L243" s="101">
        <v>1</v>
      </c>
      <c r="M243" s="100" t="s">
        <v>275</v>
      </c>
      <c r="N243" s="101"/>
      <c r="O243" s="101"/>
      <c r="P243" s="101"/>
      <c r="Q243" s="99"/>
      <c r="R243" s="99"/>
      <c r="S243" s="101"/>
      <c r="T243" s="101"/>
      <c r="U243" s="100" t="s">
        <v>1430</v>
      </c>
      <c r="V243" s="100" t="s">
        <v>145</v>
      </c>
      <c r="W243" s="100" t="s">
        <v>1489</v>
      </c>
      <c r="X243" s="100" t="s">
        <v>1100</v>
      </c>
      <c r="Y243" s="100" t="s">
        <v>1436</v>
      </c>
      <c r="Z243" s="100" t="s">
        <v>1437</v>
      </c>
      <c r="AA243" s="100" t="s">
        <v>350</v>
      </c>
      <c r="AB243" s="96" t="s">
        <v>643</v>
      </c>
      <c r="AC243" s="96" t="s">
        <v>291</v>
      </c>
      <c r="AD243" s="136" t="s">
        <v>133</v>
      </c>
      <c r="AE243" s="96"/>
      <c r="AF243" s="129" t="s">
        <v>119</v>
      </c>
      <c r="AG243" s="96" t="s">
        <v>53</v>
      </c>
      <c r="AH243" s="96">
        <v>4</v>
      </c>
      <c r="AI243" s="96"/>
      <c r="AJ243" s="149">
        <v>0.1535</v>
      </c>
      <c r="AK243" s="99">
        <v>0</v>
      </c>
      <c r="AL243" s="99">
        <v>0</v>
      </c>
      <c r="AM243" s="149">
        <v>0.1535</v>
      </c>
      <c r="AN243" s="149">
        <v>0.1535</v>
      </c>
      <c r="AO243" s="98">
        <v>0</v>
      </c>
      <c r="AP243" s="98">
        <f t="shared" si="147"/>
        <v>0.1535</v>
      </c>
      <c r="AQ243" s="98"/>
      <c r="AR243" s="159" t="s">
        <v>231</v>
      </c>
      <c r="AS243" s="117">
        <f t="shared" si="159"/>
        <v>0</v>
      </c>
      <c r="AT243" s="149"/>
      <c r="AU243" s="149"/>
      <c r="AV243" s="149"/>
      <c r="AW243" s="99"/>
      <c r="AX243" s="99"/>
      <c r="AY243" s="99"/>
      <c r="AZ243" s="99"/>
      <c r="BA243" s="99"/>
      <c r="BB243" s="99"/>
      <c r="BC243" s="99"/>
      <c r="BD243" s="176"/>
      <c r="BE243" s="197">
        <f t="shared" si="158"/>
        <v>0</v>
      </c>
      <c r="BF243" s="203"/>
      <c r="BG243" s="194">
        <f t="shared" si="125"/>
        <v>0</v>
      </c>
      <c r="BH243" s="99"/>
      <c r="BI243" s="159" t="s">
        <v>231</v>
      </c>
      <c r="BJ243" s="117">
        <f t="shared" si="160"/>
        <v>0</v>
      </c>
      <c r="BK243" s="209">
        <v>45047</v>
      </c>
      <c r="BL243" s="200"/>
      <c r="BM243" s="200"/>
      <c r="BN243" s="117">
        <v>1</v>
      </c>
      <c r="BO243" s="209"/>
      <c r="BP243" s="149">
        <f t="shared" si="151"/>
        <v>0</v>
      </c>
      <c r="BQ243" s="228">
        <f t="shared" si="161"/>
        <v>0</v>
      </c>
      <c r="BR243" s="232"/>
      <c r="BS243" s="200"/>
      <c r="BT243" s="276" t="s">
        <v>1486</v>
      </c>
      <c r="BU243" s="118"/>
      <c r="BV243" s="118"/>
      <c r="BW243" s="117">
        <f t="shared" si="162"/>
        <v>0</v>
      </c>
      <c r="BX243" s="125" t="str">
        <f>+IF(BW243=0,"办结","未办结")</f>
        <v>办结</v>
      </c>
      <c r="BY243" s="117"/>
      <c r="BZ243" s="117"/>
      <c r="CA243" s="117"/>
      <c r="CB243" s="208" t="s">
        <v>121</v>
      </c>
      <c r="CC243" s="208"/>
      <c r="CD243" s="208"/>
      <c r="CE243" s="208" t="s">
        <v>125</v>
      </c>
      <c r="CF243" s="208"/>
      <c r="CG243" s="208"/>
      <c r="CH243" s="208" t="s">
        <v>125</v>
      </c>
      <c r="CI243" s="208"/>
      <c r="CJ243" s="208"/>
      <c r="CK243" s="208"/>
      <c r="CL243" s="208" t="s">
        <v>121</v>
      </c>
      <c r="CM243" s="208"/>
      <c r="CN243" s="208"/>
      <c r="CO243" s="208"/>
      <c r="CP243" s="208" t="s">
        <v>125</v>
      </c>
      <c r="CQ243" s="208"/>
      <c r="CR243" s="208"/>
      <c r="CS243" s="208" t="s">
        <v>125</v>
      </c>
      <c r="CT243" s="208"/>
      <c r="CU243" s="208"/>
      <c r="CV243" s="208" t="s">
        <v>121</v>
      </c>
      <c r="CW243" s="208" t="s">
        <v>121</v>
      </c>
      <c r="CX243" s="159"/>
      <c r="CY243" s="208" t="s">
        <v>125</v>
      </c>
      <c r="CZ243" s="208"/>
      <c r="DA243" s="208"/>
      <c r="DB243" s="208" t="s">
        <v>125</v>
      </c>
      <c r="DC243" s="208"/>
      <c r="DD243" s="208" t="s">
        <v>125</v>
      </c>
      <c r="DE243" s="208"/>
      <c r="DF243" s="208" t="s">
        <v>125</v>
      </c>
      <c r="DG243" s="208"/>
      <c r="DH243" s="99"/>
      <c r="DI243" s="99"/>
      <c r="DJ243" s="99"/>
      <c r="DK243" s="99"/>
      <c r="DL243" s="99"/>
      <c r="DM243" s="149">
        <v>0.1535</v>
      </c>
      <c r="DN243" s="149"/>
      <c r="DO243" s="149">
        <v>0.1535</v>
      </c>
      <c r="DP243" s="99"/>
      <c r="DQ243" s="99"/>
      <c r="DR243" s="96" t="s">
        <v>1441</v>
      </c>
      <c r="DS243" s="99">
        <v>18104775162</v>
      </c>
    </row>
    <row r="244" s="14" customFormat="1" ht="80.1" customHeight="1" spans="1:123">
      <c r="A244" s="90">
        <f>+SUBTOTAL(3,G$6:$G244)</f>
        <v>215</v>
      </c>
      <c r="B244" s="94" t="e">
        <f t="shared" ref="B244:B259" si="163">_xlfn.IFS(AND(BI244="否",BX244="办结"),"手续已办结未开工",AND(BI244="是",BX244="未办结"),"手续未办结已开工",AND(BI244="否",BX244="未办结"),"手续未办结未开工",AND(BI244="是",BX244="办结"),"手续已办结已开工")</f>
        <v>#N/A</v>
      </c>
      <c r="C244" s="95"/>
      <c r="D244" s="95"/>
      <c r="E244" s="95"/>
      <c r="F244" s="96"/>
      <c r="G244" s="95" t="s">
        <v>1429</v>
      </c>
      <c r="H244" s="94" t="s">
        <v>1430</v>
      </c>
      <c r="I244" s="94"/>
      <c r="J244" s="112" t="s">
        <v>1490</v>
      </c>
      <c r="K244" s="111"/>
      <c r="L244" s="101">
        <v>1</v>
      </c>
      <c r="M244" s="94" t="s">
        <v>300</v>
      </c>
      <c r="N244" s="101"/>
      <c r="O244" s="101"/>
      <c r="P244" s="101"/>
      <c r="Q244" s="99"/>
      <c r="R244" s="122"/>
      <c r="S244" s="122"/>
      <c r="T244" s="122"/>
      <c r="U244" s="100" t="s">
        <v>1430</v>
      </c>
      <c r="V244" s="100" t="s">
        <v>145</v>
      </c>
      <c r="W244" s="100" t="s">
        <v>1489</v>
      </c>
      <c r="X244" s="100" t="s">
        <v>1100</v>
      </c>
      <c r="Y244" s="100" t="s">
        <v>1436</v>
      </c>
      <c r="Z244" s="100" t="s">
        <v>1437</v>
      </c>
      <c r="AA244" s="100" t="s">
        <v>350</v>
      </c>
      <c r="AB244" s="96" t="s">
        <v>643</v>
      </c>
      <c r="AC244" s="96" t="s">
        <v>291</v>
      </c>
      <c r="AD244" s="136" t="s">
        <v>133</v>
      </c>
      <c r="AE244" s="96"/>
      <c r="AF244" s="129"/>
      <c r="AG244" s="96"/>
      <c r="AH244" s="96"/>
      <c r="AI244" s="96"/>
      <c r="AJ244" s="148"/>
      <c r="AK244" s="149"/>
      <c r="AL244" s="149"/>
      <c r="AM244" s="148"/>
      <c r="AN244" s="148"/>
      <c r="AO244" s="98">
        <v>0</v>
      </c>
      <c r="AP244" s="98">
        <f t="shared" si="147"/>
        <v>-0.0334</v>
      </c>
      <c r="AQ244" s="98"/>
      <c r="AR244" s="125"/>
      <c r="AS244" s="117">
        <f t="shared" si="159"/>
        <v>0</v>
      </c>
      <c r="AT244" s="96"/>
      <c r="AU244" s="96"/>
      <c r="AV244" s="96" t="s">
        <v>1491</v>
      </c>
      <c r="AW244" s="96"/>
      <c r="AX244" s="96">
        <v>0.0287</v>
      </c>
      <c r="AY244" s="96">
        <v>0.0287</v>
      </c>
      <c r="AZ244" s="96">
        <v>0.0287</v>
      </c>
      <c r="BA244" s="95">
        <v>0.0287</v>
      </c>
      <c r="BB244" s="95">
        <v>0.0334</v>
      </c>
      <c r="BC244" s="95">
        <v>0.0334</v>
      </c>
      <c r="BD244" s="179">
        <v>0.0334</v>
      </c>
      <c r="BE244" s="197">
        <f t="shared" si="158"/>
        <v>0</v>
      </c>
      <c r="BF244" s="204"/>
      <c r="BG244" s="194">
        <f t="shared" si="125"/>
        <v>0</v>
      </c>
      <c r="BH244" s="96"/>
      <c r="BI244" s="125"/>
      <c r="BJ244" s="117">
        <f t="shared" si="160"/>
        <v>0</v>
      </c>
      <c r="BK244" s="202"/>
      <c r="BL244" s="118"/>
      <c r="BM244" s="118"/>
      <c r="BN244" s="117"/>
      <c r="BO244" s="209"/>
      <c r="BP244" s="149">
        <f t="shared" si="151"/>
        <v>0.0334</v>
      </c>
      <c r="BQ244" s="228" t="e">
        <f t="shared" si="161"/>
        <v>#DIV/0!</v>
      </c>
      <c r="BR244" s="232"/>
      <c r="BS244" s="200"/>
      <c r="BT244" s="112" t="s">
        <v>1492</v>
      </c>
      <c r="BU244" s="118"/>
      <c r="BV244" s="118"/>
      <c r="BW244" s="127">
        <f t="shared" si="162"/>
        <v>0</v>
      </c>
      <c r="BX244" s="127"/>
      <c r="BY244" s="117"/>
      <c r="BZ244" s="117"/>
      <c r="CA244" s="117"/>
      <c r="CB244" s="199"/>
      <c r="CC244" s="199"/>
      <c r="CD244" s="199"/>
      <c r="CE244" s="95"/>
      <c r="CF244" s="95"/>
      <c r="CG244" s="95"/>
      <c r="CH244" s="199"/>
      <c r="CI244" s="199"/>
      <c r="CJ244" s="199"/>
      <c r="CK244" s="199"/>
      <c r="CL244" s="199"/>
      <c r="CM244" s="199"/>
      <c r="CN244" s="199"/>
      <c r="CO244" s="199"/>
      <c r="CP244" s="199"/>
      <c r="CQ244" s="199"/>
      <c r="CR244" s="199"/>
      <c r="CS244" s="199"/>
      <c r="CT244" s="199"/>
      <c r="CU244" s="199"/>
      <c r="CV244" s="199"/>
      <c r="CW244" s="199"/>
      <c r="CX244" s="199"/>
      <c r="CY244" s="199"/>
      <c r="CZ244" s="199"/>
      <c r="DA244" s="199"/>
      <c r="DB244" s="95"/>
      <c r="DC244" s="95"/>
      <c r="DD244" s="199"/>
      <c r="DE244" s="199"/>
      <c r="DF244" s="199"/>
      <c r="DG244" s="199"/>
      <c r="DH244" s="101"/>
      <c r="DI244" s="101"/>
      <c r="DJ244" s="101"/>
      <c r="DK244" s="101"/>
      <c r="DL244" s="101"/>
      <c r="DM244" s="148"/>
      <c r="DN244" s="148"/>
      <c r="DO244" s="148"/>
      <c r="DP244" s="101"/>
      <c r="DQ244" s="101"/>
      <c r="DR244" s="100"/>
      <c r="DS244" s="101"/>
    </row>
    <row r="245" s="14" customFormat="1" ht="80.1" customHeight="1" spans="1:123">
      <c r="A245" s="90">
        <f>+SUBTOTAL(3,G$6:$G245)</f>
        <v>216</v>
      </c>
      <c r="B245" s="94"/>
      <c r="C245" s="95"/>
      <c r="D245" s="95"/>
      <c r="E245" s="95"/>
      <c r="F245" s="96"/>
      <c r="G245" s="95" t="s">
        <v>1429</v>
      </c>
      <c r="H245" s="94" t="s">
        <v>1430</v>
      </c>
      <c r="I245" s="94"/>
      <c r="J245" s="112" t="s">
        <v>1493</v>
      </c>
      <c r="K245" s="111"/>
      <c r="L245" s="101">
        <v>1</v>
      </c>
      <c r="M245" s="94" t="s">
        <v>107</v>
      </c>
      <c r="N245" s="101"/>
      <c r="O245" s="101"/>
      <c r="P245" s="101"/>
      <c r="Q245" s="99"/>
      <c r="R245" s="122"/>
      <c r="S245" s="122"/>
      <c r="T245" s="122"/>
      <c r="U245" s="100" t="s">
        <v>1430</v>
      </c>
      <c r="V245" s="100" t="s">
        <v>145</v>
      </c>
      <c r="W245" s="100" t="s">
        <v>1489</v>
      </c>
      <c r="X245" s="100" t="s">
        <v>1100</v>
      </c>
      <c r="Y245" s="100" t="s">
        <v>1436</v>
      </c>
      <c r="Z245" s="100" t="s">
        <v>1437</v>
      </c>
      <c r="AA245" s="100" t="s">
        <v>350</v>
      </c>
      <c r="AB245" s="96" t="s">
        <v>643</v>
      </c>
      <c r="AC245" s="96" t="s">
        <v>291</v>
      </c>
      <c r="AD245" s="136" t="s">
        <v>133</v>
      </c>
      <c r="AE245" s="96"/>
      <c r="AF245" s="129"/>
      <c r="AG245" s="96"/>
      <c r="AH245" s="96"/>
      <c r="AI245" s="96"/>
      <c r="AJ245" s="148">
        <v>0.36</v>
      </c>
      <c r="AK245" s="149"/>
      <c r="AL245" s="149"/>
      <c r="AM245" s="148">
        <v>0.36</v>
      </c>
      <c r="AN245" s="148">
        <v>0.36</v>
      </c>
      <c r="AO245" s="98">
        <v>0</v>
      </c>
      <c r="AP245" s="98">
        <f t="shared" si="147"/>
        <v>0.0642</v>
      </c>
      <c r="AQ245" s="98">
        <v>0.137</v>
      </c>
      <c r="AR245" s="125" t="s">
        <v>121</v>
      </c>
      <c r="AS245" s="117">
        <f t="shared" si="159"/>
        <v>1</v>
      </c>
      <c r="AT245" s="96"/>
      <c r="AU245" s="96"/>
      <c r="AV245" s="341" t="s">
        <v>1494</v>
      </c>
      <c r="AW245" s="96"/>
      <c r="AX245" s="96"/>
      <c r="AY245" s="96"/>
      <c r="AZ245" s="96"/>
      <c r="BA245" s="95"/>
      <c r="BB245" s="95"/>
      <c r="BC245" s="95">
        <v>0.203</v>
      </c>
      <c r="BD245" s="179">
        <v>0.2472</v>
      </c>
      <c r="BE245" s="197">
        <f t="shared" si="158"/>
        <v>0.0928</v>
      </c>
      <c r="BF245" s="204">
        <v>0.04</v>
      </c>
      <c r="BG245" s="194">
        <f t="shared" si="125"/>
        <v>0.0528</v>
      </c>
      <c r="BH245" s="96">
        <v>0.137</v>
      </c>
      <c r="BI245" s="125" t="s">
        <v>121</v>
      </c>
      <c r="BJ245" s="117">
        <v>1</v>
      </c>
      <c r="BK245" s="202"/>
      <c r="BL245" s="118"/>
      <c r="BM245" s="118"/>
      <c r="BN245" s="117">
        <v>1</v>
      </c>
      <c r="BO245" s="209"/>
      <c r="BP245" s="149">
        <f t="shared" si="151"/>
        <v>0.2958</v>
      </c>
      <c r="BQ245" s="228"/>
      <c r="BR245" s="232"/>
      <c r="BS245" s="200"/>
      <c r="BT245" s="112" t="s">
        <v>1495</v>
      </c>
      <c r="BU245" s="118"/>
      <c r="BV245" s="118"/>
      <c r="BW245" s="127"/>
      <c r="BX245" s="127"/>
      <c r="BY245" s="117"/>
      <c r="BZ245" s="117"/>
      <c r="CA245" s="117"/>
      <c r="CB245" s="199"/>
      <c r="CC245" s="199"/>
      <c r="CD245" s="199"/>
      <c r="CE245" s="95"/>
      <c r="CF245" s="95"/>
      <c r="CG245" s="95"/>
      <c r="CH245" s="199"/>
      <c r="CI245" s="199"/>
      <c r="CJ245" s="199"/>
      <c r="CK245" s="199"/>
      <c r="CL245" s="199"/>
      <c r="CM245" s="199"/>
      <c r="CN245" s="199"/>
      <c r="CO245" s="199"/>
      <c r="CP245" s="199"/>
      <c r="CQ245" s="199"/>
      <c r="CR245" s="199"/>
      <c r="CS245" s="199"/>
      <c r="CT245" s="199"/>
      <c r="CU245" s="199"/>
      <c r="CV245" s="199"/>
      <c r="CW245" s="199"/>
      <c r="CX245" s="199"/>
      <c r="CY245" s="199"/>
      <c r="CZ245" s="199"/>
      <c r="DA245" s="199"/>
      <c r="DB245" s="95"/>
      <c r="DC245" s="95"/>
      <c r="DD245" s="199"/>
      <c r="DE245" s="199"/>
      <c r="DF245" s="199"/>
      <c r="DG245" s="199"/>
      <c r="DH245" s="101"/>
      <c r="DI245" s="101"/>
      <c r="DJ245" s="101"/>
      <c r="DK245" s="101"/>
      <c r="DL245" s="101"/>
      <c r="DM245" s="148"/>
      <c r="DN245" s="148"/>
      <c r="DO245" s="148"/>
      <c r="DP245" s="101"/>
      <c r="DQ245" s="101"/>
      <c r="DR245" s="100"/>
      <c r="DS245" s="101"/>
    </row>
    <row r="246" s="14" customFormat="1" ht="80.1" customHeight="1" spans="1:123">
      <c r="A246" s="90">
        <f>+SUBTOTAL(3,G$6:$G246)</f>
        <v>217</v>
      </c>
      <c r="B246" s="94"/>
      <c r="C246" s="95"/>
      <c r="D246" s="95"/>
      <c r="E246" s="95"/>
      <c r="F246" s="96"/>
      <c r="G246" s="95" t="s">
        <v>1429</v>
      </c>
      <c r="H246" s="94" t="s">
        <v>1430</v>
      </c>
      <c r="I246" s="94"/>
      <c r="J246" s="112" t="s">
        <v>1496</v>
      </c>
      <c r="K246" s="111"/>
      <c r="L246" s="101">
        <v>1</v>
      </c>
      <c r="M246" s="94" t="s">
        <v>300</v>
      </c>
      <c r="N246" s="101"/>
      <c r="O246" s="101"/>
      <c r="P246" s="101"/>
      <c r="Q246" s="99"/>
      <c r="R246" s="122"/>
      <c r="S246" s="122"/>
      <c r="T246" s="122"/>
      <c r="U246" s="100"/>
      <c r="V246" s="100"/>
      <c r="W246" s="100"/>
      <c r="X246" s="100"/>
      <c r="Y246" s="100"/>
      <c r="Z246" s="100"/>
      <c r="AA246" s="100" t="s">
        <v>350</v>
      </c>
      <c r="AB246" s="96"/>
      <c r="AC246" s="96"/>
      <c r="AD246" s="136" t="s">
        <v>133</v>
      </c>
      <c r="AE246" s="96"/>
      <c r="AF246" s="129"/>
      <c r="AG246" s="96"/>
      <c r="AH246" s="96"/>
      <c r="AI246" s="96"/>
      <c r="AJ246" s="148">
        <v>0.0583</v>
      </c>
      <c r="AK246" s="149"/>
      <c r="AL246" s="149"/>
      <c r="AM246" s="148"/>
      <c r="AN246" s="148">
        <v>0.05</v>
      </c>
      <c r="AO246" s="98"/>
      <c r="AP246" s="98"/>
      <c r="AQ246" s="98"/>
      <c r="AR246" s="125" t="s">
        <v>121</v>
      </c>
      <c r="AS246" s="117">
        <v>1</v>
      </c>
      <c r="AT246" s="96"/>
      <c r="AU246" s="96">
        <v>202309</v>
      </c>
      <c r="AV246" s="341" t="s">
        <v>1497</v>
      </c>
      <c r="AW246" s="96"/>
      <c r="AX246" s="96"/>
      <c r="AY246" s="96"/>
      <c r="AZ246" s="96"/>
      <c r="BA246" s="95"/>
      <c r="BB246" s="95"/>
      <c r="BC246" s="95"/>
      <c r="BD246" s="179">
        <v>0.0259</v>
      </c>
      <c r="BE246" s="197">
        <v>0.02</v>
      </c>
      <c r="BF246" s="204">
        <v>0.02</v>
      </c>
      <c r="BG246" s="194">
        <f t="shared" si="125"/>
        <v>0</v>
      </c>
      <c r="BH246" s="96"/>
      <c r="BI246" s="125"/>
      <c r="BJ246" s="117"/>
      <c r="BK246" s="202"/>
      <c r="BL246" s="118"/>
      <c r="BM246" s="118"/>
      <c r="BN246" s="117"/>
      <c r="BO246" s="209"/>
      <c r="BP246" s="149">
        <f t="shared" si="151"/>
        <v>0.02</v>
      </c>
      <c r="BQ246" s="228"/>
      <c r="BR246" s="232"/>
      <c r="BS246" s="200"/>
      <c r="BT246" s="112"/>
      <c r="BU246" s="118"/>
      <c r="BV246" s="118"/>
      <c r="BW246" s="127"/>
      <c r="BX246" s="127"/>
      <c r="BY246" s="117"/>
      <c r="BZ246" s="117"/>
      <c r="CA246" s="117"/>
      <c r="CB246" s="199"/>
      <c r="CC246" s="199"/>
      <c r="CD246" s="199"/>
      <c r="CE246" s="95"/>
      <c r="CF246" s="95"/>
      <c r="CG246" s="95"/>
      <c r="CH246" s="199"/>
      <c r="CI246" s="199"/>
      <c r="CJ246" s="199"/>
      <c r="CK246" s="199"/>
      <c r="CL246" s="199"/>
      <c r="CM246" s="199"/>
      <c r="CN246" s="199"/>
      <c r="CO246" s="199"/>
      <c r="CP246" s="199"/>
      <c r="CQ246" s="199"/>
      <c r="CR246" s="199"/>
      <c r="CS246" s="199"/>
      <c r="CT246" s="199"/>
      <c r="CU246" s="199"/>
      <c r="CV246" s="199"/>
      <c r="CW246" s="199"/>
      <c r="CX246" s="199"/>
      <c r="CY246" s="199"/>
      <c r="CZ246" s="199"/>
      <c r="DA246" s="199"/>
      <c r="DB246" s="95"/>
      <c r="DC246" s="95"/>
      <c r="DD246" s="199"/>
      <c r="DE246" s="199"/>
      <c r="DF246" s="199"/>
      <c r="DG246" s="199"/>
      <c r="DH246" s="101"/>
      <c r="DI246" s="101"/>
      <c r="DJ246" s="101"/>
      <c r="DK246" s="101"/>
      <c r="DL246" s="101"/>
      <c r="DM246" s="148"/>
      <c r="DN246" s="148"/>
      <c r="DO246" s="148"/>
      <c r="DP246" s="101"/>
      <c r="DQ246" s="101"/>
      <c r="DR246" s="100"/>
      <c r="DS246" s="101"/>
    </row>
    <row r="247" s="14" customFormat="1" ht="80.1" customHeight="1" spans="1:123">
      <c r="A247" s="90">
        <f>+SUBTOTAL(3,G$6:$G247)</f>
        <v>218</v>
      </c>
      <c r="B247" s="94"/>
      <c r="C247" s="95"/>
      <c r="D247" s="95"/>
      <c r="E247" s="95"/>
      <c r="F247" s="96"/>
      <c r="G247" s="95" t="s">
        <v>1429</v>
      </c>
      <c r="H247" s="94" t="s">
        <v>1430</v>
      </c>
      <c r="I247" s="94"/>
      <c r="J247" s="112" t="s">
        <v>1498</v>
      </c>
      <c r="K247" s="111"/>
      <c r="L247" s="101"/>
      <c r="M247" s="94" t="s">
        <v>710</v>
      </c>
      <c r="N247" s="101"/>
      <c r="O247" s="101"/>
      <c r="P247" s="101"/>
      <c r="Q247" s="99"/>
      <c r="R247" s="122"/>
      <c r="S247" s="122"/>
      <c r="T247" s="122"/>
      <c r="U247" s="100"/>
      <c r="V247" s="100"/>
      <c r="W247" s="100"/>
      <c r="X247" s="100"/>
      <c r="Y247" s="100"/>
      <c r="Z247" s="100"/>
      <c r="AA247" s="100" t="s">
        <v>350</v>
      </c>
      <c r="AB247" s="96"/>
      <c r="AC247" s="96"/>
      <c r="AD247" s="136"/>
      <c r="AE247" s="96"/>
      <c r="AF247" s="129"/>
      <c r="AG247" s="96"/>
      <c r="AH247" s="96"/>
      <c r="AI247" s="96"/>
      <c r="AJ247" s="148">
        <v>0.06</v>
      </c>
      <c r="AK247" s="149"/>
      <c r="AL247" s="149"/>
      <c r="AM247" s="148"/>
      <c r="AN247" s="148">
        <v>0.03</v>
      </c>
      <c r="AO247" s="98"/>
      <c r="AP247" s="98"/>
      <c r="AQ247" s="98"/>
      <c r="AR247" s="125"/>
      <c r="AS247" s="117"/>
      <c r="AT247" s="96"/>
      <c r="AU247" s="96"/>
      <c r="AV247" s="341"/>
      <c r="AW247" s="96"/>
      <c r="AX247" s="96"/>
      <c r="AY247" s="96"/>
      <c r="AZ247" s="96"/>
      <c r="BA247" s="95"/>
      <c r="BB247" s="95"/>
      <c r="BC247" s="95"/>
      <c r="BD247" s="179"/>
      <c r="BE247" s="197">
        <v>0.02</v>
      </c>
      <c r="BF247" s="204">
        <v>0.02</v>
      </c>
      <c r="BG247" s="194">
        <f t="shared" si="125"/>
        <v>0</v>
      </c>
      <c r="BH247" s="96"/>
      <c r="BI247" s="125"/>
      <c r="BJ247" s="117"/>
      <c r="BK247" s="202"/>
      <c r="BL247" s="118"/>
      <c r="BM247" s="118"/>
      <c r="BN247" s="117"/>
      <c r="BO247" s="209"/>
      <c r="BP247" s="149"/>
      <c r="BQ247" s="228"/>
      <c r="BR247" s="232"/>
      <c r="BS247" s="200"/>
      <c r="BT247" s="112"/>
      <c r="BU247" s="118"/>
      <c r="BV247" s="118"/>
      <c r="BW247" s="127"/>
      <c r="BX247" s="127"/>
      <c r="BY247" s="117"/>
      <c r="BZ247" s="117"/>
      <c r="CA247" s="117"/>
      <c r="CB247" s="199"/>
      <c r="CC247" s="199"/>
      <c r="CD247" s="199"/>
      <c r="CE247" s="95"/>
      <c r="CF247" s="95"/>
      <c r="CG247" s="95"/>
      <c r="CH247" s="199"/>
      <c r="CI247" s="199"/>
      <c r="CJ247" s="199"/>
      <c r="CK247" s="199"/>
      <c r="CL247" s="199"/>
      <c r="CM247" s="199"/>
      <c r="CN247" s="199"/>
      <c r="CO247" s="199"/>
      <c r="CP247" s="199"/>
      <c r="CQ247" s="199"/>
      <c r="CR247" s="199"/>
      <c r="CS247" s="199"/>
      <c r="CT247" s="199"/>
      <c r="CU247" s="199"/>
      <c r="CV247" s="199"/>
      <c r="CW247" s="199"/>
      <c r="CX247" s="199"/>
      <c r="CY247" s="199"/>
      <c r="CZ247" s="199"/>
      <c r="DA247" s="199"/>
      <c r="DB247" s="95"/>
      <c r="DC247" s="95"/>
      <c r="DD247" s="199"/>
      <c r="DE247" s="199"/>
      <c r="DF247" s="199"/>
      <c r="DG247" s="199"/>
      <c r="DH247" s="101"/>
      <c r="DI247" s="101"/>
      <c r="DJ247" s="101"/>
      <c r="DK247" s="101"/>
      <c r="DL247" s="101"/>
      <c r="DM247" s="148"/>
      <c r="DN247" s="148"/>
      <c r="DO247" s="148"/>
      <c r="DP247" s="101"/>
      <c r="DQ247" s="101"/>
      <c r="DR247" s="100"/>
      <c r="DS247" s="101"/>
    </row>
    <row r="248" s="14" customFormat="1" ht="132.95" customHeight="1" spans="1:123">
      <c r="A248" s="90">
        <f>+SUBTOTAL(3,G$6:$G248)</f>
        <v>219</v>
      </c>
      <c r="B248" s="94" t="str">
        <f t="shared" si="163"/>
        <v>手续未办结未开工</v>
      </c>
      <c r="C248" s="98"/>
      <c r="D248" s="98"/>
      <c r="E248" s="98"/>
      <c r="F248" s="96" t="s">
        <v>435</v>
      </c>
      <c r="G248" s="95" t="s">
        <v>1429</v>
      </c>
      <c r="H248" s="94" t="s">
        <v>132</v>
      </c>
      <c r="I248" s="94"/>
      <c r="J248" s="110" t="s">
        <v>1499</v>
      </c>
      <c r="K248" s="111" t="s">
        <v>1500</v>
      </c>
      <c r="L248" s="127">
        <v>1</v>
      </c>
      <c r="M248" s="94" t="s">
        <v>227</v>
      </c>
      <c r="N248" s="125"/>
      <c r="O248" s="125"/>
      <c r="P248" s="125"/>
      <c r="Q248" s="99"/>
      <c r="R248" s="101"/>
      <c r="S248" s="101" t="s">
        <v>1501</v>
      </c>
      <c r="T248" s="101"/>
      <c r="U248" s="100" t="s">
        <v>1502</v>
      </c>
      <c r="V248" s="100" t="s">
        <v>132</v>
      </c>
      <c r="W248" s="100" t="s">
        <v>132</v>
      </c>
      <c r="X248" s="100" t="s">
        <v>1100</v>
      </c>
      <c r="Y248" s="100" t="s">
        <v>1436</v>
      </c>
      <c r="Z248" s="101"/>
      <c r="AA248" s="100" t="s">
        <v>350</v>
      </c>
      <c r="AB248" s="96" t="s">
        <v>643</v>
      </c>
      <c r="AC248" s="96" t="s">
        <v>291</v>
      </c>
      <c r="AD248" s="100" t="s">
        <v>133</v>
      </c>
      <c r="AE248" s="96"/>
      <c r="AF248" s="129" t="s">
        <v>134</v>
      </c>
      <c r="AG248" s="96" t="s">
        <v>53</v>
      </c>
      <c r="AH248" s="96"/>
      <c r="AI248" s="96"/>
      <c r="AJ248" s="148">
        <v>0.55</v>
      </c>
      <c r="AK248" s="148">
        <v>0</v>
      </c>
      <c r="AL248" s="149">
        <v>0</v>
      </c>
      <c r="AM248" s="148"/>
      <c r="AN248" s="148"/>
      <c r="AO248" s="98">
        <v>0</v>
      </c>
      <c r="AP248" s="98">
        <f t="shared" ref="AP248:AP252" si="164">+AM248-BC248-BE248</f>
        <v>0</v>
      </c>
      <c r="AQ248" s="98"/>
      <c r="AR248" s="125" t="s">
        <v>121</v>
      </c>
      <c r="AS248" s="117">
        <f t="shared" ref="AS248:AS252" si="165">+IF(OR(AR248="是",AR248="完工"),1,0)</f>
        <v>1</v>
      </c>
      <c r="AT248" s="149"/>
      <c r="AU248" s="149"/>
      <c r="AV248" s="149" t="s">
        <v>1497</v>
      </c>
      <c r="AW248" s="99"/>
      <c r="AX248" s="98"/>
      <c r="AY248" s="98"/>
      <c r="AZ248" s="148"/>
      <c r="BA248" s="148"/>
      <c r="BB248" s="148"/>
      <c r="BC248" s="148"/>
      <c r="BD248" s="172">
        <v>0.0259</v>
      </c>
      <c r="BE248" s="197">
        <v>0</v>
      </c>
      <c r="BF248" s="198"/>
      <c r="BG248" s="194">
        <f t="shared" si="125"/>
        <v>0</v>
      </c>
      <c r="BH248" s="148"/>
      <c r="BI248" s="125" t="s">
        <v>231</v>
      </c>
      <c r="BJ248" s="117">
        <f t="shared" ref="BJ248:BJ252" si="166">+IF(OR(BI248="是",BI248="完工"),1,0)</f>
        <v>0</v>
      </c>
      <c r="BK248" s="202">
        <v>45078</v>
      </c>
      <c r="BL248" s="200"/>
      <c r="BM248" s="200"/>
      <c r="BN248" s="117"/>
      <c r="BO248" s="209">
        <v>45261</v>
      </c>
      <c r="BP248" s="149">
        <f t="shared" ref="BP248:BP252" si="167">+BC248+BE248</f>
        <v>0</v>
      </c>
      <c r="BQ248" s="228" t="e">
        <f t="shared" ref="BQ248:BQ253" si="168">BP248/AM248</f>
        <v>#DIV/0!</v>
      </c>
      <c r="BR248" s="232"/>
      <c r="BS248" s="232" t="s">
        <v>1503</v>
      </c>
      <c r="BT248" s="112" t="s">
        <v>1504</v>
      </c>
      <c r="BU248" s="110" t="s">
        <v>511</v>
      </c>
      <c r="BV248" s="112" t="s">
        <v>1505</v>
      </c>
      <c r="BW248" s="127">
        <f t="shared" ref="BW248:BW252" si="169">+COUNTIF(CB248:DD248,"否")</f>
        <v>3</v>
      </c>
      <c r="BX248" s="125" t="str">
        <f t="shared" ref="BX248:BX251" si="170">+IF(BW248=0,"办结","未办结")</f>
        <v>未办结</v>
      </c>
      <c r="BY248" s="297" t="s">
        <v>1506</v>
      </c>
      <c r="BZ248" s="96" t="s">
        <v>139</v>
      </c>
      <c r="CA248" s="99"/>
      <c r="CB248" s="199" t="s">
        <v>121</v>
      </c>
      <c r="CC248" s="199"/>
      <c r="CD248" s="199"/>
      <c r="CE248" s="199" t="s">
        <v>121</v>
      </c>
      <c r="CF248" s="95"/>
      <c r="CG248" s="199"/>
      <c r="CH248" s="199" t="s">
        <v>121</v>
      </c>
      <c r="CI248" s="199"/>
      <c r="CJ248" s="199"/>
      <c r="CK248" s="199"/>
      <c r="CL248" s="95" t="s">
        <v>125</v>
      </c>
      <c r="CM248" s="95"/>
      <c r="CN248" s="199"/>
      <c r="CO248" s="199"/>
      <c r="CP248" s="199" t="s">
        <v>121</v>
      </c>
      <c r="CQ248" s="199"/>
      <c r="CR248" s="199"/>
      <c r="CS248" s="199" t="s">
        <v>125</v>
      </c>
      <c r="CT248" s="199"/>
      <c r="CU248" s="199"/>
      <c r="CV248" s="199" t="s">
        <v>121</v>
      </c>
      <c r="CW248" s="199" t="s">
        <v>121</v>
      </c>
      <c r="CX248" s="95"/>
      <c r="CY248" s="199" t="s">
        <v>231</v>
      </c>
      <c r="CZ248" s="199" t="s">
        <v>870</v>
      </c>
      <c r="DA248" s="199" t="s">
        <v>1507</v>
      </c>
      <c r="DB248" s="199" t="s">
        <v>231</v>
      </c>
      <c r="DC248" s="199" t="s">
        <v>518</v>
      </c>
      <c r="DD248" s="199" t="s">
        <v>231</v>
      </c>
      <c r="DE248" s="199"/>
      <c r="DF248" s="95" t="s">
        <v>125</v>
      </c>
      <c r="DG248" s="199"/>
      <c r="DH248" s="101"/>
      <c r="DI248" s="101"/>
      <c r="DJ248" s="101"/>
      <c r="DK248" s="101"/>
      <c r="DL248" s="101"/>
      <c r="DM248" s="148">
        <v>0.2</v>
      </c>
      <c r="DN248" s="148">
        <f t="shared" ref="DN248:DN251" si="171">+DK248-DM248</f>
        <v>-0.2</v>
      </c>
      <c r="DO248" s="148">
        <v>0.2</v>
      </c>
      <c r="DP248" s="101"/>
      <c r="DQ248" s="101"/>
      <c r="DR248" s="100"/>
      <c r="DS248" s="101">
        <v>13847760927</v>
      </c>
    </row>
    <row r="249" s="14" customFormat="1" ht="132.95" customHeight="1" spans="1:123">
      <c r="A249" s="90">
        <f>+SUBTOTAL(3,G$6:$G249)</f>
        <v>220</v>
      </c>
      <c r="B249" s="94" t="str">
        <f t="shared" si="163"/>
        <v>手续已办结已开工</v>
      </c>
      <c r="C249" s="99"/>
      <c r="D249" s="99"/>
      <c r="E249" s="99"/>
      <c r="F249" s="96" t="s">
        <v>435</v>
      </c>
      <c r="G249" s="95" t="s">
        <v>1429</v>
      </c>
      <c r="H249" s="94" t="s">
        <v>463</v>
      </c>
      <c r="I249" s="94"/>
      <c r="J249" s="110" t="s">
        <v>1508</v>
      </c>
      <c r="K249" s="111" t="s">
        <v>1500</v>
      </c>
      <c r="L249" s="127">
        <v>1</v>
      </c>
      <c r="M249" s="94" t="s">
        <v>107</v>
      </c>
      <c r="N249" s="125"/>
      <c r="O249" s="125"/>
      <c r="P249" s="125"/>
      <c r="Q249" s="99"/>
      <c r="R249" s="101"/>
      <c r="S249" s="101" t="s">
        <v>1509</v>
      </c>
      <c r="T249" s="101"/>
      <c r="U249" s="100" t="s">
        <v>1510</v>
      </c>
      <c r="V249" s="100" t="s">
        <v>166</v>
      </c>
      <c r="W249" s="100" t="s">
        <v>673</v>
      </c>
      <c r="X249" s="100" t="s">
        <v>1100</v>
      </c>
      <c r="Y249" s="100" t="s">
        <v>1436</v>
      </c>
      <c r="Z249" s="101"/>
      <c r="AA249" s="100" t="s">
        <v>350</v>
      </c>
      <c r="AB249" s="96" t="s">
        <v>643</v>
      </c>
      <c r="AC249" s="96" t="s">
        <v>291</v>
      </c>
      <c r="AD249" s="100" t="s">
        <v>133</v>
      </c>
      <c r="AE249" s="96"/>
      <c r="AF249" s="129" t="s">
        <v>134</v>
      </c>
      <c r="AG249" s="96" t="s">
        <v>53</v>
      </c>
      <c r="AH249" s="96"/>
      <c r="AI249" s="96"/>
      <c r="AJ249" s="148">
        <v>0.39</v>
      </c>
      <c r="AK249" s="148">
        <v>0</v>
      </c>
      <c r="AL249" s="149">
        <v>0</v>
      </c>
      <c r="AM249" s="148">
        <v>0.2</v>
      </c>
      <c r="AN249" s="148">
        <v>0.2</v>
      </c>
      <c r="AO249" s="98">
        <v>0</v>
      </c>
      <c r="AP249" s="98">
        <f t="shared" si="164"/>
        <v>0</v>
      </c>
      <c r="AQ249" s="98"/>
      <c r="AR249" s="125" t="s">
        <v>231</v>
      </c>
      <c r="AS249" s="117">
        <f t="shared" si="165"/>
        <v>0</v>
      </c>
      <c r="AT249" s="149"/>
      <c r="AU249" s="149"/>
      <c r="AV249" s="149"/>
      <c r="AW249" s="99"/>
      <c r="AX249" s="98"/>
      <c r="AY249" s="98"/>
      <c r="AZ249" s="148"/>
      <c r="BA249" s="148"/>
      <c r="BB249" s="148"/>
      <c r="BC249" s="148"/>
      <c r="BD249" s="175"/>
      <c r="BE249" s="197">
        <f t="shared" ref="BE249:BE262" si="172">BH249-(BD249-BC249)</f>
        <v>0.2</v>
      </c>
      <c r="BF249" s="198"/>
      <c r="BG249" s="194">
        <f t="shared" si="125"/>
        <v>0.2</v>
      </c>
      <c r="BH249" s="148">
        <v>0.2</v>
      </c>
      <c r="BI249" s="125" t="s">
        <v>121</v>
      </c>
      <c r="BJ249" s="117">
        <f t="shared" si="166"/>
        <v>1</v>
      </c>
      <c r="BK249" s="202">
        <v>45078</v>
      </c>
      <c r="BL249" s="205" t="s">
        <v>1511</v>
      </c>
      <c r="BM249" s="118" t="s">
        <v>212</v>
      </c>
      <c r="BN249" s="117">
        <v>1</v>
      </c>
      <c r="BO249" s="209">
        <v>45261</v>
      </c>
      <c r="BP249" s="149">
        <v>0.05</v>
      </c>
      <c r="BQ249" s="228">
        <f t="shared" si="168"/>
        <v>0.25</v>
      </c>
      <c r="BR249" s="232" t="s">
        <v>1512</v>
      </c>
      <c r="BS249" s="232" t="s">
        <v>1513</v>
      </c>
      <c r="BT249" s="110" t="s">
        <v>1514</v>
      </c>
      <c r="BU249" s="110"/>
      <c r="BV249" s="112" t="s">
        <v>489</v>
      </c>
      <c r="BW249" s="127">
        <f t="shared" si="169"/>
        <v>0</v>
      </c>
      <c r="BX249" s="125" t="str">
        <f t="shared" si="170"/>
        <v>办结</v>
      </c>
      <c r="BY249" s="297" t="s">
        <v>1515</v>
      </c>
      <c r="BZ249" s="96" t="s">
        <v>139</v>
      </c>
      <c r="CA249" s="99"/>
      <c r="CB249" s="199" t="s">
        <v>121</v>
      </c>
      <c r="CC249" s="199"/>
      <c r="CD249" s="199"/>
      <c r="CE249" s="199" t="s">
        <v>121</v>
      </c>
      <c r="CF249" s="95"/>
      <c r="CG249" s="199"/>
      <c r="CH249" s="199" t="s">
        <v>121</v>
      </c>
      <c r="CI249" s="199"/>
      <c r="CJ249" s="199"/>
      <c r="CK249" s="199"/>
      <c r="CL249" s="95" t="s">
        <v>125</v>
      </c>
      <c r="CM249" s="95"/>
      <c r="CN249" s="199"/>
      <c r="CO249" s="199"/>
      <c r="CP249" s="199" t="s">
        <v>121</v>
      </c>
      <c r="CQ249" s="199"/>
      <c r="CR249" s="199"/>
      <c r="CS249" s="199" t="s">
        <v>125</v>
      </c>
      <c r="CT249" s="199"/>
      <c r="CU249" s="199"/>
      <c r="CV249" s="199" t="s">
        <v>121</v>
      </c>
      <c r="CW249" s="199" t="s">
        <v>121</v>
      </c>
      <c r="CX249" s="95"/>
      <c r="CY249" s="199" t="s">
        <v>121</v>
      </c>
      <c r="CZ249" s="199"/>
      <c r="DA249" s="199">
        <v>20230803</v>
      </c>
      <c r="DB249" s="199" t="s">
        <v>121</v>
      </c>
      <c r="DC249" s="199" t="s">
        <v>518</v>
      </c>
      <c r="DD249" s="199" t="s">
        <v>121</v>
      </c>
      <c r="DE249" s="199" t="s">
        <v>978</v>
      </c>
      <c r="DF249" s="95" t="s">
        <v>125</v>
      </c>
      <c r="DG249" s="199"/>
      <c r="DH249" s="101"/>
      <c r="DI249" s="101"/>
      <c r="DJ249" s="101"/>
      <c r="DK249" s="101"/>
      <c r="DL249" s="101"/>
      <c r="DM249" s="148">
        <v>0.2</v>
      </c>
      <c r="DN249" s="148">
        <f t="shared" si="171"/>
        <v>-0.2</v>
      </c>
      <c r="DO249" s="148">
        <v>0.2</v>
      </c>
      <c r="DP249" s="101"/>
      <c r="DQ249" s="101"/>
      <c r="DR249" s="100"/>
      <c r="DS249" s="101"/>
    </row>
    <row r="250" s="36" customFormat="1" ht="80.1" customHeight="1" spans="1:123">
      <c r="A250" s="90">
        <f>+SUBTOTAL(3,G$6:$G250)</f>
        <v>221</v>
      </c>
      <c r="B250" s="94" t="str">
        <f t="shared" si="163"/>
        <v>手续未办结未开工</v>
      </c>
      <c r="C250" s="98"/>
      <c r="D250" s="98"/>
      <c r="E250" s="98"/>
      <c r="F250" s="99"/>
      <c r="G250" s="95" t="s">
        <v>1429</v>
      </c>
      <c r="H250" s="94" t="s">
        <v>1516</v>
      </c>
      <c r="I250" s="94"/>
      <c r="J250" s="112" t="s">
        <v>1517</v>
      </c>
      <c r="K250" s="118" t="s">
        <v>1518</v>
      </c>
      <c r="L250" s="90">
        <v>1</v>
      </c>
      <c r="M250" s="94" t="s">
        <v>227</v>
      </c>
      <c r="N250" s="94"/>
      <c r="O250" s="94"/>
      <c r="P250" s="94"/>
      <c r="Q250" s="99"/>
      <c r="R250" s="101"/>
      <c r="S250" s="101" t="s">
        <v>1519</v>
      </c>
      <c r="T250" s="101"/>
      <c r="U250" s="100" t="s">
        <v>1520</v>
      </c>
      <c r="V250" s="100" t="s">
        <v>384</v>
      </c>
      <c r="W250" s="96" t="s">
        <v>1395</v>
      </c>
      <c r="X250" s="100" t="s">
        <v>1100</v>
      </c>
      <c r="Y250" s="100" t="s">
        <v>1436</v>
      </c>
      <c r="Z250" s="101"/>
      <c r="AA250" s="100" t="s">
        <v>350</v>
      </c>
      <c r="AB250" s="96" t="s">
        <v>643</v>
      </c>
      <c r="AC250" s="96" t="s">
        <v>291</v>
      </c>
      <c r="AD250" s="100" t="s">
        <v>133</v>
      </c>
      <c r="AE250" s="96"/>
      <c r="AF250" s="129" t="s">
        <v>134</v>
      </c>
      <c r="AG250" s="96" t="s">
        <v>53</v>
      </c>
      <c r="AH250" s="96" t="s">
        <v>120</v>
      </c>
      <c r="AI250" s="96"/>
      <c r="AJ250" s="148">
        <v>0.7</v>
      </c>
      <c r="AK250" s="148">
        <v>0</v>
      </c>
      <c r="AL250" s="149">
        <v>0</v>
      </c>
      <c r="AM250" s="148"/>
      <c r="AN250" s="148"/>
      <c r="AO250" s="98">
        <v>0</v>
      </c>
      <c r="AP250" s="98">
        <f t="shared" si="164"/>
        <v>0</v>
      </c>
      <c r="AQ250" s="98"/>
      <c r="AR250" s="125" t="s">
        <v>231</v>
      </c>
      <c r="AS250" s="117">
        <f t="shared" si="165"/>
        <v>0</v>
      </c>
      <c r="AT250" s="149"/>
      <c r="AU250" s="149"/>
      <c r="AV250" s="149"/>
      <c r="AW250" s="99"/>
      <c r="AX250" s="98"/>
      <c r="AY250" s="98"/>
      <c r="AZ250" s="148"/>
      <c r="BA250" s="148"/>
      <c r="BB250" s="148"/>
      <c r="BC250" s="148"/>
      <c r="BD250" s="175"/>
      <c r="BE250" s="197">
        <f t="shared" si="172"/>
        <v>0</v>
      </c>
      <c r="BF250" s="198"/>
      <c r="BG250" s="194">
        <f t="shared" si="125"/>
        <v>0</v>
      </c>
      <c r="BH250" s="148"/>
      <c r="BI250" s="125" t="s">
        <v>231</v>
      </c>
      <c r="BJ250" s="117">
        <f t="shared" si="166"/>
        <v>0</v>
      </c>
      <c r="BK250" s="202">
        <v>45047</v>
      </c>
      <c r="BL250" s="200"/>
      <c r="BM250" s="200"/>
      <c r="BN250" s="117">
        <v>1</v>
      </c>
      <c r="BO250" s="209"/>
      <c r="BP250" s="149">
        <f t="shared" si="167"/>
        <v>0</v>
      </c>
      <c r="BQ250" s="228" t="e">
        <f t="shared" si="168"/>
        <v>#DIV/0!</v>
      </c>
      <c r="BR250" s="232"/>
      <c r="BS250" s="232" t="s">
        <v>625</v>
      </c>
      <c r="BT250" s="112" t="s">
        <v>964</v>
      </c>
      <c r="BU250" s="112" t="s">
        <v>1521</v>
      </c>
      <c r="BV250" s="112"/>
      <c r="BW250" s="127">
        <f t="shared" si="169"/>
        <v>3</v>
      </c>
      <c r="BX250" s="125" t="str">
        <f t="shared" si="170"/>
        <v>未办结</v>
      </c>
      <c r="BY250" s="297" t="s">
        <v>1506</v>
      </c>
      <c r="BZ250" s="96" t="s">
        <v>139</v>
      </c>
      <c r="CA250" s="99"/>
      <c r="CB250" s="199" t="s">
        <v>121</v>
      </c>
      <c r="CC250" s="199"/>
      <c r="CD250" s="199"/>
      <c r="CE250" s="95" t="s">
        <v>121</v>
      </c>
      <c r="CF250" s="95"/>
      <c r="CG250" s="199"/>
      <c r="CH250" s="199" t="s">
        <v>121</v>
      </c>
      <c r="CI250" s="199"/>
      <c r="CJ250" s="199"/>
      <c r="CK250" s="199"/>
      <c r="CL250" s="199" t="s">
        <v>121</v>
      </c>
      <c r="CM250" s="199"/>
      <c r="CN250" s="199"/>
      <c r="CO250" s="199"/>
      <c r="CP250" s="95" t="s">
        <v>121</v>
      </c>
      <c r="CQ250" s="199"/>
      <c r="CR250" s="199"/>
      <c r="CS250" s="199" t="s">
        <v>121</v>
      </c>
      <c r="CT250" s="199"/>
      <c r="CU250" s="199"/>
      <c r="CV250" s="199" t="s">
        <v>121</v>
      </c>
      <c r="CW250" s="95" t="s">
        <v>121</v>
      </c>
      <c r="CX250" s="95"/>
      <c r="CY250" s="199" t="s">
        <v>231</v>
      </c>
      <c r="CZ250" s="199" t="s">
        <v>516</v>
      </c>
      <c r="DA250" s="199" t="s">
        <v>1522</v>
      </c>
      <c r="DB250" s="199" t="s">
        <v>231</v>
      </c>
      <c r="DC250" s="199" t="s">
        <v>518</v>
      </c>
      <c r="DD250" s="199" t="s">
        <v>231</v>
      </c>
      <c r="DE250" s="199" t="s">
        <v>978</v>
      </c>
      <c r="DF250" s="96" t="s">
        <v>125</v>
      </c>
      <c r="DG250" s="199"/>
      <c r="DH250" s="101"/>
      <c r="DI250" s="101"/>
      <c r="DJ250" s="101"/>
      <c r="DK250" s="101"/>
      <c r="DL250" s="101"/>
      <c r="DM250" s="148">
        <v>0.1</v>
      </c>
      <c r="DN250" s="148">
        <f t="shared" si="171"/>
        <v>-0.1</v>
      </c>
      <c r="DO250" s="148">
        <v>0.1</v>
      </c>
      <c r="DP250" s="101"/>
      <c r="DQ250" s="101"/>
      <c r="DR250" s="100" t="s">
        <v>1523</v>
      </c>
      <c r="DS250" s="101">
        <v>15149527820</v>
      </c>
    </row>
    <row r="251" s="36" customFormat="1" ht="80.1" customHeight="1" spans="1:123">
      <c r="A251" s="90">
        <f>+SUBTOTAL(3,G$6:$G251)</f>
        <v>222</v>
      </c>
      <c r="B251" s="94" t="str">
        <f t="shared" si="163"/>
        <v>手续已办结已开工</v>
      </c>
      <c r="C251" s="98" t="s">
        <v>899</v>
      </c>
      <c r="D251" s="98" t="s">
        <v>1524</v>
      </c>
      <c r="E251" s="98">
        <v>50</v>
      </c>
      <c r="F251" s="96"/>
      <c r="G251" s="95" t="s">
        <v>1429</v>
      </c>
      <c r="H251" s="94" t="s">
        <v>1516</v>
      </c>
      <c r="I251" s="94"/>
      <c r="J251" s="112" t="s">
        <v>1525</v>
      </c>
      <c r="K251" s="111" t="s">
        <v>1526</v>
      </c>
      <c r="L251" s="90">
        <v>1</v>
      </c>
      <c r="M251" s="94" t="s">
        <v>107</v>
      </c>
      <c r="N251" s="90"/>
      <c r="O251" s="90"/>
      <c r="P251" s="94" t="s">
        <v>162</v>
      </c>
      <c r="Q251" s="99"/>
      <c r="R251" s="101"/>
      <c r="S251" s="101" t="s">
        <v>1527</v>
      </c>
      <c r="T251" s="101"/>
      <c r="U251" s="100" t="s">
        <v>1520</v>
      </c>
      <c r="V251" s="100" t="s">
        <v>384</v>
      </c>
      <c r="W251" s="96" t="s">
        <v>1395</v>
      </c>
      <c r="X251" s="100" t="s">
        <v>1100</v>
      </c>
      <c r="Y251" s="100" t="s">
        <v>1436</v>
      </c>
      <c r="Z251" s="100" t="s">
        <v>1437</v>
      </c>
      <c r="AA251" s="100" t="s">
        <v>350</v>
      </c>
      <c r="AB251" s="96" t="s">
        <v>643</v>
      </c>
      <c r="AC251" s="96" t="s">
        <v>291</v>
      </c>
      <c r="AD251" s="100" t="s">
        <v>133</v>
      </c>
      <c r="AE251" s="96"/>
      <c r="AF251" s="129" t="s">
        <v>134</v>
      </c>
      <c r="AG251" s="96" t="s">
        <v>53</v>
      </c>
      <c r="AH251" s="96" t="s">
        <v>120</v>
      </c>
      <c r="AI251" s="96"/>
      <c r="AJ251" s="148">
        <v>0.6</v>
      </c>
      <c r="AK251" s="148">
        <v>0</v>
      </c>
      <c r="AL251" s="149">
        <v>0</v>
      </c>
      <c r="AM251" s="148">
        <v>0.34</v>
      </c>
      <c r="AN251" s="148">
        <v>0.1</v>
      </c>
      <c r="AO251" s="98">
        <v>0</v>
      </c>
      <c r="AP251" s="98">
        <f t="shared" si="164"/>
        <v>0.0989</v>
      </c>
      <c r="AQ251" s="98"/>
      <c r="AR251" s="125" t="s">
        <v>121</v>
      </c>
      <c r="AS251" s="117">
        <f t="shared" si="165"/>
        <v>1</v>
      </c>
      <c r="AT251" s="149"/>
      <c r="AU251" s="149">
        <v>202308</v>
      </c>
      <c r="AV251" s="282" t="s">
        <v>1528</v>
      </c>
      <c r="AW251" s="99"/>
      <c r="AX251" s="98"/>
      <c r="AY251" s="98"/>
      <c r="AZ251" s="148"/>
      <c r="BA251" s="148">
        <v>0.02</v>
      </c>
      <c r="BB251" s="98">
        <v>0</v>
      </c>
      <c r="BC251" s="95">
        <v>0.2411</v>
      </c>
      <c r="BD251" s="179">
        <v>0.3416</v>
      </c>
      <c r="BE251" s="197">
        <v>0</v>
      </c>
      <c r="BF251" s="198"/>
      <c r="BG251" s="194">
        <f t="shared" si="125"/>
        <v>0</v>
      </c>
      <c r="BH251" s="148"/>
      <c r="BI251" s="125" t="s">
        <v>121</v>
      </c>
      <c r="BJ251" s="117">
        <f t="shared" si="166"/>
        <v>1</v>
      </c>
      <c r="BK251" s="202">
        <v>45078</v>
      </c>
      <c r="BL251" s="200"/>
      <c r="BM251" s="200"/>
      <c r="BN251" s="117">
        <v>1</v>
      </c>
      <c r="BO251" s="209"/>
      <c r="BP251" s="149">
        <f t="shared" si="167"/>
        <v>0.2411</v>
      </c>
      <c r="BQ251" s="228">
        <f t="shared" si="168"/>
        <v>0.709117647058824</v>
      </c>
      <c r="BR251" s="232"/>
      <c r="BS251" s="232"/>
      <c r="BT251" s="232" t="s">
        <v>1529</v>
      </c>
      <c r="BU251" s="112"/>
      <c r="BV251" s="112"/>
      <c r="BW251" s="127">
        <f t="shared" si="169"/>
        <v>0</v>
      </c>
      <c r="BX251" s="125" t="str">
        <f t="shared" si="170"/>
        <v>办结</v>
      </c>
      <c r="BY251" s="159"/>
      <c r="BZ251" s="96" t="s">
        <v>139</v>
      </c>
      <c r="CA251" s="99"/>
      <c r="CB251" s="199" t="s">
        <v>121</v>
      </c>
      <c r="CC251" s="199"/>
      <c r="CD251" s="199"/>
      <c r="CE251" s="95" t="s">
        <v>125</v>
      </c>
      <c r="CF251" s="95"/>
      <c r="CG251" s="199"/>
      <c r="CH251" s="199" t="s">
        <v>121</v>
      </c>
      <c r="CI251" s="199"/>
      <c r="CJ251" s="199"/>
      <c r="CK251" s="199"/>
      <c r="CL251" s="199" t="s">
        <v>121</v>
      </c>
      <c r="CM251" s="199"/>
      <c r="CN251" s="199"/>
      <c r="CO251" s="199"/>
      <c r="CP251" s="199" t="s">
        <v>121</v>
      </c>
      <c r="CQ251" s="199"/>
      <c r="CR251" s="199"/>
      <c r="CS251" s="199" t="s">
        <v>121</v>
      </c>
      <c r="CT251" s="199"/>
      <c r="CU251" s="199"/>
      <c r="CV251" s="199" t="s">
        <v>121</v>
      </c>
      <c r="CW251" s="95" t="s">
        <v>121</v>
      </c>
      <c r="CX251" s="95"/>
      <c r="CY251" s="199" t="s">
        <v>125</v>
      </c>
      <c r="CZ251" s="199"/>
      <c r="DA251" s="199"/>
      <c r="DB251" s="199" t="s">
        <v>125</v>
      </c>
      <c r="DC251" s="95"/>
      <c r="DD251" s="199" t="s">
        <v>125</v>
      </c>
      <c r="DE251" s="199"/>
      <c r="DF251" s="199" t="s">
        <v>125</v>
      </c>
      <c r="DG251" s="199"/>
      <c r="DH251" s="101"/>
      <c r="DI251" s="101"/>
      <c r="DJ251" s="101"/>
      <c r="DK251" s="101"/>
      <c r="DL251" s="101"/>
      <c r="DM251" s="148">
        <v>0.1</v>
      </c>
      <c r="DN251" s="148">
        <f t="shared" si="171"/>
        <v>-0.1</v>
      </c>
      <c r="DO251" s="148">
        <v>0.1</v>
      </c>
      <c r="DP251" s="101"/>
      <c r="DQ251" s="101"/>
      <c r="DR251" s="100" t="s">
        <v>1523</v>
      </c>
      <c r="DS251" s="101">
        <v>15149527820</v>
      </c>
    </row>
    <row r="252" s="17" customFormat="1" ht="80.1" customHeight="1" spans="1:123">
      <c r="A252" s="90">
        <f>+SUBTOTAL(3,G$6:$G252)</f>
        <v>223</v>
      </c>
      <c r="B252" s="94" t="e">
        <f t="shared" si="163"/>
        <v>#N/A</v>
      </c>
      <c r="C252" s="98"/>
      <c r="D252" s="98"/>
      <c r="E252" s="98"/>
      <c r="F252" s="96"/>
      <c r="G252" s="95" t="s">
        <v>1429</v>
      </c>
      <c r="H252" s="95" t="s">
        <v>1530</v>
      </c>
      <c r="I252" s="95"/>
      <c r="J252" s="112" t="s">
        <v>1531</v>
      </c>
      <c r="K252" s="111" t="s">
        <v>1532</v>
      </c>
      <c r="L252" s="101">
        <v>1</v>
      </c>
      <c r="M252" s="94" t="s">
        <v>244</v>
      </c>
      <c r="N252" s="101"/>
      <c r="O252" s="101"/>
      <c r="P252" s="101"/>
      <c r="Q252" s="99"/>
      <c r="R252" s="122"/>
      <c r="S252" s="122"/>
      <c r="T252" s="122"/>
      <c r="U252" s="111" t="s">
        <v>1530</v>
      </c>
      <c r="V252" s="100"/>
      <c r="W252" s="96"/>
      <c r="X252" s="111" t="s">
        <v>446</v>
      </c>
      <c r="Y252" s="111" t="s">
        <v>1533</v>
      </c>
      <c r="Z252" s="122"/>
      <c r="AA252" s="100" t="s">
        <v>350</v>
      </c>
      <c r="AB252" s="96" t="s">
        <v>446</v>
      </c>
      <c r="AC252" s="96" t="s">
        <v>291</v>
      </c>
      <c r="AD252" s="100" t="s">
        <v>133</v>
      </c>
      <c r="AE252" s="96"/>
      <c r="AF252" s="129" t="s">
        <v>119</v>
      </c>
      <c r="AG252" s="96"/>
      <c r="AH252" s="96"/>
      <c r="AI252" s="96"/>
      <c r="AJ252" s="149">
        <v>0.68</v>
      </c>
      <c r="AK252" s="149"/>
      <c r="AL252" s="149">
        <v>0</v>
      </c>
      <c r="AM252" s="148">
        <v>0.06</v>
      </c>
      <c r="AN252" s="148">
        <v>0.06</v>
      </c>
      <c r="AO252" s="98">
        <v>0</v>
      </c>
      <c r="AP252" s="98">
        <f t="shared" si="164"/>
        <v>-0.14</v>
      </c>
      <c r="AQ252" s="98"/>
      <c r="AR252" s="159" t="s">
        <v>231</v>
      </c>
      <c r="AS252" s="117">
        <f t="shared" si="165"/>
        <v>0</v>
      </c>
      <c r="AT252" s="96"/>
      <c r="AU252" s="96"/>
      <c r="AV252" s="96"/>
      <c r="AW252" s="96"/>
      <c r="AX252" s="96"/>
      <c r="AY252" s="96"/>
      <c r="AZ252" s="96"/>
      <c r="BA252" s="96"/>
      <c r="BB252" s="96"/>
      <c r="BC252" s="96"/>
      <c r="BD252" s="177"/>
      <c r="BE252" s="197">
        <v>0.2</v>
      </c>
      <c r="BF252" s="204"/>
      <c r="BG252" s="194">
        <f t="shared" si="125"/>
        <v>0.2</v>
      </c>
      <c r="BH252" s="96"/>
      <c r="BI252" s="159" t="s">
        <v>121</v>
      </c>
      <c r="BJ252" s="117">
        <f t="shared" si="166"/>
        <v>1</v>
      </c>
      <c r="BK252" s="202">
        <v>45017</v>
      </c>
      <c r="BL252" s="118"/>
      <c r="BM252" s="118"/>
      <c r="BN252" s="117"/>
      <c r="BO252" s="209"/>
      <c r="BP252" s="149">
        <f t="shared" si="167"/>
        <v>0.2</v>
      </c>
      <c r="BQ252" s="228">
        <f t="shared" si="168"/>
        <v>3.33333333333333</v>
      </c>
      <c r="BR252" s="232"/>
      <c r="BS252" s="200"/>
      <c r="BT252" s="118"/>
      <c r="BU252" s="118"/>
      <c r="BV252" s="118"/>
      <c r="BW252" s="127">
        <f t="shared" si="169"/>
        <v>0</v>
      </c>
      <c r="BX252" s="127"/>
      <c r="BY252" s="117"/>
      <c r="BZ252" s="117"/>
      <c r="CA252" s="117"/>
      <c r="CB252" s="199" t="s">
        <v>121</v>
      </c>
      <c r="CC252" s="199"/>
      <c r="CD252" s="199"/>
      <c r="CE252" s="95" t="s">
        <v>121</v>
      </c>
      <c r="CF252" s="95"/>
      <c r="CG252" s="95"/>
      <c r="CH252" s="199" t="s">
        <v>121</v>
      </c>
      <c r="CI252" s="199"/>
      <c r="CJ252" s="199"/>
      <c r="CK252" s="199"/>
      <c r="CL252" s="199" t="s">
        <v>121</v>
      </c>
      <c r="CM252" s="199"/>
      <c r="CN252" s="199"/>
      <c r="CO252" s="199"/>
      <c r="CP252" s="199" t="s">
        <v>121</v>
      </c>
      <c r="CQ252" s="199"/>
      <c r="CR252" s="199"/>
      <c r="CS252" s="199" t="s">
        <v>125</v>
      </c>
      <c r="CT252" s="199"/>
      <c r="CU252" s="199"/>
      <c r="CV252" s="199" t="s">
        <v>125</v>
      </c>
      <c r="CW252" s="199" t="s">
        <v>125</v>
      </c>
      <c r="CX252" s="199"/>
      <c r="CY252" s="199" t="s">
        <v>125</v>
      </c>
      <c r="CZ252" s="199"/>
      <c r="DA252" s="199"/>
      <c r="DB252" s="95" t="s">
        <v>121</v>
      </c>
      <c r="DC252" s="95"/>
      <c r="DD252" s="199" t="s">
        <v>121</v>
      </c>
      <c r="DE252" s="199"/>
      <c r="DF252" s="199"/>
      <c r="DG252" s="199"/>
      <c r="DH252" s="101"/>
      <c r="DI252" s="101"/>
      <c r="DJ252" s="101"/>
      <c r="DK252" s="101"/>
      <c r="DL252" s="101"/>
      <c r="DM252" s="148">
        <v>0.06</v>
      </c>
      <c r="DN252" s="148"/>
      <c r="DO252" s="148">
        <v>0.06</v>
      </c>
      <c r="DP252" s="101"/>
      <c r="DQ252" s="101"/>
      <c r="DR252" s="100" t="s">
        <v>1534</v>
      </c>
      <c r="DS252" s="101">
        <v>15547746651</v>
      </c>
    </row>
    <row r="253" s="36" customFormat="1" ht="80.1" customHeight="1" spans="1:123">
      <c r="A253" s="90">
        <f>+SUBTOTAL(3,G$6:$G253)</f>
        <v>224</v>
      </c>
      <c r="B253" s="94" t="e">
        <f t="shared" si="163"/>
        <v>#N/A</v>
      </c>
      <c r="C253" s="98"/>
      <c r="D253" s="98"/>
      <c r="E253" s="98"/>
      <c r="F253" s="102"/>
      <c r="G253" s="166" t="s">
        <v>1535</v>
      </c>
      <c r="H253" s="104"/>
      <c r="I253" s="104"/>
      <c r="J253" s="332" t="str">
        <f>"牵头"&amp;L253&amp;"项"</f>
        <v>牵头9项</v>
      </c>
      <c r="K253" s="110"/>
      <c r="L253" s="109">
        <f>SUBTOTAL(9,L254:L262)</f>
        <v>9</v>
      </c>
      <c r="M253" s="166"/>
      <c r="N253" s="109"/>
      <c r="O253" s="109"/>
      <c r="P253" s="109"/>
      <c r="Q253" s="94"/>
      <c r="R253" s="94"/>
      <c r="S253" s="241"/>
      <c r="T253" s="241"/>
      <c r="U253" s="94"/>
      <c r="V253" s="166">
        <f>SUBTOTAL(9,V254:V262)</f>
        <v>0</v>
      </c>
      <c r="W253" s="142">
        <f>SUBTOTAL(9,W254:W262)</f>
        <v>0</v>
      </c>
      <c r="X253" s="123"/>
      <c r="Y253" s="102"/>
      <c r="Z253" s="102"/>
      <c r="AA253" s="104"/>
      <c r="AB253" s="94"/>
      <c r="AC253" s="94"/>
      <c r="AD253" s="241"/>
      <c r="AE253" s="94"/>
      <c r="AF253" s="263">
        <f>SUM(AF254:AF258)</f>
        <v>0</v>
      </c>
      <c r="AG253" s="96"/>
      <c r="AH253" s="102"/>
      <c r="AI253" s="96"/>
      <c r="AJ253" s="109">
        <f t="shared" ref="AJ253:AQ253" si="173">SUBTOTAL(9,AJ254:AJ266)</f>
        <v>14.0822</v>
      </c>
      <c r="AK253" s="109">
        <f t="shared" si="173"/>
        <v>1.2583</v>
      </c>
      <c r="AL253" s="109">
        <f>SUBTOTAL(9,AL254:AL262)</f>
        <v>0.5511</v>
      </c>
      <c r="AM253" s="109">
        <f t="shared" si="173"/>
        <v>1.5876</v>
      </c>
      <c r="AN253" s="109">
        <f t="shared" si="173"/>
        <v>1.3376</v>
      </c>
      <c r="AO253" s="109">
        <f t="shared" si="173"/>
        <v>0.66</v>
      </c>
      <c r="AP253" s="109">
        <f t="shared" si="173"/>
        <v>0.5817</v>
      </c>
      <c r="AQ253" s="109">
        <f t="shared" si="173"/>
        <v>0.49</v>
      </c>
      <c r="AR253" s="108">
        <f t="shared" ref="AR253:AX253" si="174">SUBTOTAL(9,AR254:AR262)</f>
        <v>0</v>
      </c>
      <c r="AS253" s="109">
        <f t="shared" si="174"/>
        <v>5</v>
      </c>
      <c r="AT253" s="166">
        <f t="shared" si="174"/>
        <v>0</v>
      </c>
      <c r="AU253" s="166">
        <f t="shared" si="174"/>
        <v>606927</v>
      </c>
      <c r="AV253" s="166">
        <f t="shared" si="174"/>
        <v>0</v>
      </c>
      <c r="AW253" s="109">
        <f t="shared" si="174"/>
        <v>0</v>
      </c>
      <c r="AX253" s="109">
        <f t="shared" si="174"/>
        <v>0.0171</v>
      </c>
      <c r="AY253" s="109">
        <f t="shared" ref="AY253:BF253" si="175">SUBTOTAL(9,AY254:AY266)</f>
        <v>0.0381</v>
      </c>
      <c r="AZ253" s="109">
        <f t="shared" si="175"/>
        <v>0.1588</v>
      </c>
      <c r="BA253" s="109">
        <f t="shared" si="175"/>
        <v>0.1689</v>
      </c>
      <c r="BB253" s="109">
        <f t="shared" si="175"/>
        <v>0.2361</v>
      </c>
      <c r="BC253" s="109">
        <f t="shared" si="175"/>
        <v>0.3531</v>
      </c>
      <c r="BD253" s="109">
        <f t="shared" si="175"/>
        <v>0.6123</v>
      </c>
      <c r="BE253" s="109">
        <f t="shared" si="175"/>
        <v>0.6528</v>
      </c>
      <c r="BF253" s="109">
        <f t="shared" si="175"/>
        <v>0.19</v>
      </c>
      <c r="BG253" s="194">
        <f t="shared" si="125"/>
        <v>0.4628</v>
      </c>
      <c r="BH253" s="109">
        <v>0.49</v>
      </c>
      <c r="BI253" s="108">
        <f>BJ253</f>
        <v>6</v>
      </c>
      <c r="BJ253" s="109">
        <f>SUBTOTAL(9,BJ254:BJ266)</f>
        <v>6</v>
      </c>
      <c r="BK253" s="199"/>
      <c r="BL253" s="196"/>
      <c r="BM253" s="196"/>
      <c r="BN253" s="199"/>
      <c r="BO253" s="241"/>
      <c r="BP253" s="109">
        <f>SUBTOTAL(9,BP254:BP266)</f>
        <v>1.4059</v>
      </c>
      <c r="BQ253" s="225">
        <f t="shared" si="168"/>
        <v>0.885550516502897</v>
      </c>
      <c r="BR253" s="232"/>
      <c r="BS253" s="196"/>
      <c r="BT253" s="352"/>
      <c r="BU253" s="118"/>
      <c r="BV253" s="118"/>
      <c r="BW253" s="241"/>
      <c r="BX253" s="241"/>
      <c r="BY253" s="109"/>
      <c r="BZ253" s="241"/>
      <c r="CA253" s="241"/>
      <c r="CB253" s="199"/>
      <c r="CC253" s="199"/>
      <c r="CD253" s="199"/>
      <c r="CE253" s="199"/>
      <c r="CF253" s="199"/>
      <c r="CG253" s="199"/>
      <c r="CH253" s="199"/>
      <c r="CI253" s="199"/>
      <c r="CJ253" s="199"/>
      <c r="CK253" s="199"/>
      <c r="CL253" s="199"/>
      <c r="CM253" s="199"/>
      <c r="CN253" s="199"/>
      <c r="CO253" s="199"/>
      <c r="CP253" s="199"/>
      <c r="CQ253" s="199"/>
      <c r="CR253" s="199"/>
      <c r="CS253" s="199"/>
      <c r="CT253" s="199"/>
      <c r="CU253" s="199"/>
      <c r="CV253" s="199"/>
      <c r="CW253" s="199"/>
      <c r="CX253" s="199"/>
      <c r="CY253" s="199"/>
      <c r="CZ253" s="199"/>
      <c r="DA253" s="199"/>
      <c r="DB253" s="199"/>
      <c r="DC253" s="199"/>
      <c r="DD253" s="199"/>
      <c r="DE253" s="199"/>
      <c r="DF253" s="199"/>
      <c r="DG253" s="199"/>
      <c r="DH253" s="266"/>
      <c r="DI253" s="266"/>
      <c r="DJ253" s="266"/>
      <c r="DK253" s="266"/>
      <c r="DL253" s="266"/>
      <c r="DM253" s="109">
        <f>SUBTOTAL(9,DM254:DM266)</f>
        <v>2.3376</v>
      </c>
      <c r="DN253" s="109"/>
      <c r="DO253" s="109">
        <f>SUBTOTAL(9,DO254:DO266)</f>
        <v>2.3376</v>
      </c>
      <c r="DP253" s="266"/>
      <c r="DQ253" s="266"/>
      <c r="DR253" s="266"/>
      <c r="DS253" s="266"/>
    </row>
    <row r="254" s="14" customFormat="1" ht="215.1" customHeight="1" spans="1:123">
      <c r="A254" s="90">
        <f>+SUBTOTAL(3,G$6:$G254)</f>
        <v>225</v>
      </c>
      <c r="B254" s="94" t="str">
        <f t="shared" si="163"/>
        <v>手续已办结已开工</v>
      </c>
      <c r="C254" s="98"/>
      <c r="D254" s="98"/>
      <c r="E254" s="98"/>
      <c r="F254" s="96"/>
      <c r="G254" s="94" t="s">
        <v>1535</v>
      </c>
      <c r="H254" s="95" t="s">
        <v>1536</v>
      </c>
      <c r="I254" s="95"/>
      <c r="J254" s="112" t="s">
        <v>1537</v>
      </c>
      <c r="K254" s="111" t="s">
        <v>1538</v>
      </c>
      <c r="L254" s="90">
        <v>1</v>
      </c>
      <c r="M254" s="94" t="s">
        <v>176</v>
      </c>
      <c r="N254" s="90"/>
      <c r="O254" s="90"/>
      <c r="P254" s="90"/>
      <c r="Q254" s="99"/>
      <c r="R254" s="99"/>
      <c r="S254" s="101"/>
      <c r="T254" s="101"/>
      <c r="U254" s="96" t="s">
        <v>1536</v>
      </c>
      <c r="V254" s="96" t="s">
        <v>1539</v>
      </c>
      <c r="W254" s="96" t="s">
        <v>145</v>
      </c>
      <c r="X254" s="111" t="s">
        <v>446</v>
      </c>
      <c r="Y254" s="111" t="s">
        <v>1533</v>
      </c>
      <c r="Z254" s="122"/>
      <c r="AA254" s="100" t="s">
        <v>350</v>
      </c>
      <c r="AB254" s="96" t="s">
        <v>446</v>
      </c>
      <c r="AC254" s="96" t="s">
        <v>291</v>
      </c>
      <c r="AD254" s="100" t="s">
        <v>118</v>
      </c>
      <c r="AE254" s="96"/>
      <c r="AF254" s="129" t="s">
        <v>119</v>
      </c>
      <c r="AG254" s="96"/>
      <c r="AH254" s="96"/>
      <c r="AI254" s="96"/>
      <c r="AJ254" s="148">
        <v>4.65</v>
      </c>
      <c r="AK254" s="148">
        <v>0.4393</v>
      </c>
      <c r="AL254" s="149">
        <v>0.4393</v>
      </c>
      <c r="AM254" s="148"/>
      <c r="AN254" s="148"/>
      <c r="AO254" s="98">
        <v>0</v>
      </c>
      <c r="AP254" s="98">
        <f t="shared" ref="AP254:AP266" si="176">+AM254-BC254-BE254</f>
        <v>0</v>
      </c>
      <c r="AQ254" s="98"/>
      <c r="AR254" s="125" t="s">
        <v>121</v>
      </c>
      <c r="AS254" s="117">
        <f t="shared" ref="AS254:AS263" si="177">+IF(OR(AR254="是",AR254="完工"),1,0)</f>
        <v>1</v>
      </c>
      <c r="AT254" s="99" t="s">
        <v>184</v>
      </c>
      <c r="AU254" s="99" t="s">
        <v>1540</v>
      </c>
      <c r="AV254" s="99" t="s">
        <v>1541</v>
      </c>
      <c r="AW254" s="99">
        <v>0</v>
      </c>
      <c r="AX254" s="98">
        <v>0</v>
      </c>
      <c r="AY254" s="98">
        <v>0</v>
      </c>
      <c r="AZ254" s="98">
        <v>0</v>
      </c>
      <c r="BA254" s="98">
        <v>0</v>
      </c>
      <c r="BB254" s="98">
        <v>0</v>
      </c>
      <c r="BC254" s="98"/>
      <c r="BD254" s="172"/>
      <c r="BE254" s="197">
        <f t="shared" si="172"/>
        <v>0</v>
      </c>
      <c r="BF254" s="201"/>
      <c r="BG254" s="194">
        <f t="shared" si="125"/>
        <v>0</v>
      </c>
      <c r="BH254" s="98"/>
      <c r="BI254" s="125" t="s">
        <v>121</v>
      </c>
      <c r="BJ254" s="117">
        <f t="shared" ref="BJ254:BJ261" si="178">+IF(OR(BI254="是",BI254="完工"),1,0)</f>
        <v>1</v>
      </c>
      <c r="BK254" s="199" t="s">
        <v>187</v>
      </c>
      <c r="BL254" s="121"/>
      <c r="BM254" s="121"/>
      <c r="BN254" s="117"/>
      <c r="BO254" s="209"/>
      <c r="BP254" s="149">
        <v>0.4</v>
      </c>
      <c r="BQ254" s="228"/>
      <c r="BR254" s="232"/>
      <c r="BS254" s="200"/>
      <c r="BT254" s="112" t="s">
        <v>1542</v>
      </c>
      <c r="BU254" s="112"/>
      <c r="BV254" s="112" t="s">
        <v>1543</v>
      </c>
      <c r="BW254" s="127">
        <f t="shared" ref="BW254:BW261" si="179">+COUNTIF(CB254:DD254,"否")</f>
        <v>0</v>
      </c>
      <c r="BX254" s="125" t="str">
        <f t="shared" ref="BX254:BX258" si="180">+IF(BW254=0,"办结","未办结")</f>
        <v>办结</v>
      </c>
      <c r="BY254" s="159"/>
      <c r="BZ254" s="117"/>
      <c r="CA254" s="117"/>
      <c r="CB254" s="199" t="s">
        <v>121</v>
      </c>
      <c r="CC254" s="199"/>
      <c r="CD254" s="199"/>
      <c r="CE254" s="199" t="s">
        <v>121</v>
      </c>
      <c r="CF254" s="199"/>
      <c r="CG254" s="199"/>
      <c r="CH254" s="95" t="s">
        <v>125</v>
      </c>
      <c r="CI254" s="95"/>
      <c r="CJ254" s="95"/>
      <c r="CK254" s="95"/>
      <c r="CL254" s="199" t="s">
        <v>121</v>
      </c>
      <c r="CM254" s="199"/>
      <c r="CN254" s="199"/>
      <c r="CO254" s="199"/>
      <c r="CP254" s="199" t="s">
        <v>125</v>
      </c>
      <c r="CQ254" s="199"/>
      <c r="CR254" s="199"/>
      <c r="CS254" s="199" t="s">
        <v>125</v>
      </c>
      <c r="CT254" s="199"/>
      <c r="CU254" s="199"/>
      <c r="CV254" s="199" t="s">
        <v>125</v>
      </c>
      <c r="CW254" s="199" t="s">
        <v>125</v>
      </c>
      <c r="CX254" s="199"/>
      <c r="CY254" s="199" t="s">
        <v>121</v>
      </c>
      <c r="CZ254" s="199"/>
      <c r="DA254" s="199"/>
      <c r="DB254" s="199" t="s">
        <v>121</v>
      </c>
      <c r="DC254" s="199"/>
      <c r="DD254" s="199" t="s">
        <v>125</v>
      </c>
      <c r="DE254" s="199"/>
      <c r="DF254" s="199"/>
      <c r="DG254" s="199"/>
      <c r="DH254" s="101"/>
      <c r="DI254" s="101"/>
      <c r="DJ254" s="101"/>
      <c r="DK254" s="101"/>
      <c r="DL254" s="101"/>
      <c r="DM254" s="148">
        <v>1</v>
      </c>
      <c r="DN254" s="148">
        <f t="shared" ref="DN254:DN258" si="181">+DK254-DM254</f>
        <v>-1</v>
      </c>
      <c r="DO254" s="148">
        <v>1</v>
      </c>
      <c r="DP254" s="101"/>
      <c r="DQ254" s="101"/>
      <c r="DR254" s="100" t="s">
        <v>1544</v>
      </c>
      <c r="DS254" s="100">
        <v>13947714643</v>
      </c>
    </row>
    <row r="255" s="14" customFormat="1" ht="80.1" customHeight="1" spans="1:123">
      <c r="A255" s="90">
        <f>+SUBTOTAL(3,G$6:$G255)</f>
        <v>226</v>
      </c>
      <c r="B255" s="94" t="str">
        <f t="shared" si="163"/>
        <v>手续已办结已开工</v>
      </c>
      <c r="C255" s="99" t="s">
        <v>1545</v>
      </c>
      <c r="D255" s="99" t="s">
        <v>1546</v>
      </c>
      <c r="E255" s="99">
        <v>74</v>
      </c>
      <c r="F255" s="96" t="s">
        <v>103</v>
      </c>
      <c r="G255" s="94" t="s">
        <v>1535</v>
      </c>
      <c r="H255" s="95" t="s">
        <v>1547</v>
      </c>
      <c r="I255" s="95"/>
      <c r="J255" s="112" t="s">
        <v>1548</v>
      </c>
      <c r="K255" s="111" t="s">
        <v>1549</v>
      </c>
      <c r="L255" s="90">
        <v>1</v>
      </c>
      <c r="M255" s="94" t="s">
        <v>176</v>
      </c>
      <c r="N255" s="94" t="s">
        <v>108</v>
      </c>
      <c r="O255" s="94" t="s">
        <v>109</v>
      </c>
      <c r="P255" s="94" t="s">
        <v>162</v>
      </c>
      <c r="Q255" s="99"/>
      <c r="R255" s="122"/>
      <c r="S255" s="122" t="s">
        <v>1550</v>
      </c>
      <c r="T255" s="122"/>
      <c r="U255" s="111" t="s">
        <v>1551</v>
      </c>
      <c r="V255" s="96" t="s">
        <v>1422</v>
      </c>
      <c r="W255" s="96" t="s">
        <v>145</v>
      </c>
      <c r="X255" s="111" t="s">
        <v>446</v>
      </c>
      <c r="Y255" s="111" t="s">
        <v>1533</v>
      </c>
      <c r="Z255" s="122"/>
      <c r="AA255" s="100" t="s">
        <v>350</v>
      </c>
      <c r="AB255" s="96" t="s">
        <v>446</v>
      </c>
      <c r="AC255" s="96" t="s">
        <v>291</v>
      </c>
      <c r="AD255" s="100" t="s">
        <v>118</v>
      </c>
      <c r="AE255" s="96"/>
      <c r="AF255" s="129" t="s">
        <v>119</v>
      </c>
      <c r="AG255" s="96"/>
      <c r="AH255" s="96"/>
      <c r="AI255" s="96"/>
      <c r="AJ255" s="148">
        <v>1.3521</v>
      </c>
      <c r="AK255" s="148">
        <v>0.4515</v>
      </c>
      <c r="AL255" s="149">
        <v>0.1118</v>
      </c>
      <c r="AM255" s="148">
        <v>0.75</v>
      </c>
      <c r="AN255" s="148">
        <v>0.5</v>
      </c>
      <c r="AO255" s="98">
        <v>0.66</v>
      </c>
      <c r="AP255" s="98">
        <f t="shared" si="176"/>
        <v>0.1021</v>
      </c>
      <c r="AQ255" s="98">
        <v>0.49</v>
      </c>
      <c r="AR255" s="125" t="s">
        <v>121</v>
      </c>
      <c r="AS255" s="117">
        <f t="shared" si="177"/>
        <v>1</v>
      </c>
      <c r="AT255" s="96" t="s">
        <v>208</v>
      </c>
      <c r="AU255" s="96" t="s">
        <v>1128</v>
      </c>
      <c r="AV255" s="96" t="s">
        <v>1552</v>
      </c>
      <c r="AW255" s="96">
        <v>0</v>
      </c>
      <c r="AX255" s="95">
        <v>0.0171</v>
      </c>
      <c r="AY255" s="95">
        <v>0.0171</v>
      </c>
      <c r="AZ255" s="95">
        <v>0.0862</v>
      </c>
      <c r="BA255" s="95">
        <v>0.0862</v>
      </c>
      <c r="BB255" s="95">
        <v>0.1463</v>
      </c>
      <c r="BC255" s="95">
        <v>0.2548</v>
      </c>
      <c r="BD255" s="179">
        <v>0.3517</v>
      </c>
      <c r="BE255" s="197">
        <f t="shared" si="172"/>
        <v>0.3931</v>
      </c>
      <c r="BF255" s="211">
        <v>0.02</v>
      </c>
      <c r="BG255" s="194">
        <f t="shared" si="125"/>
        <v>0.3731</v>
      </c>
      <c r="BH255" s="95">
        <v>0.49</v>
      </c>
      <c r="BI255" s="125" t="s">
        <v>121</v>
      </c>
      <c r="BJ255" s="117">
        <f t="shared" si="178"/>
        <v>1</v>
      </c>
      <c r="BK255" s="199" t="s">
        <v>187</v>
      </c>
      <c r="BL255" s="118"/>
      <c r="BM255" s="118"/>
      <c r="BN255" s="117"/>
      <c r="BO255" s="209">
        <v>45261</v>
      </c>
      <c r="BP255" s="149">
        <f t="shared" ref="BP255:BP266" si="182">+BC255+BE255</f>
        <v>0.6479</v>
      </c>
      <c r="BQ255" s="228">
        <f t="shared" ref="BQ255:BQ260" si="183">BP255/AM255</f>
        <v>0.863866666666667</v>
      </c>
      <c r="BR255" s="232"/>
      <c r="BS255" s="200"/>
      <c r="BT255" s="112" t="s">
        <v>1553</v>
      </c>
      <c r="BU255" s="112"/>
      <c r="BV255" s="112"/>
      <c r="BW255" s="127">
        <f t="shared" si="179"/>
        <v>0</v>
      </c>
      <c r="BX255" s="125" t="str">
        <f t="shared" si="180"/>
        <v>办结</v>
      </c>
      <c r="BY255" s="159"/>
      <c r="BZ255" s="117"/>
      <c r="CA255" s="117"/>
      <c r="CB255" s="199" t="s">
        <v>121</v>
      </c>
      <c r="CC255" s="199"/>
      <c r="CD255" s="199"/>
      <c r="CE255" s="95" t="s">
        <v>125</v>
      </c>
      <c r="CF255" s="95"/>
      <c r="CG255" s="95"/>
      <c r="CH255" s="199" t="s">
        <v>121</v>
      </c>
      <c r="CI255" s="199"/>
      <c r="CJ255" s="199"/>
      <c r="CK255" s="199"/>
      <c r="CL255" s="199" t="s">
        <v>121</v>
      </c>
      <c r="CM255" s="199"/>
      <c r="CN255" s="199"/>
      <c r="CO255" s="199"/>
      <c r="CP255" s="199" t="s">
        <v>121</v>
      </c>
      <c r="CQ255" s="199"/>
      <c r="CR255" s="199"/>
      <c r="CS255" s="199" t="s">
        <v>125</v>
      </c>
      <c r="CT255" s="199"/>
      <c r="CU255" s="199"/>
      <c r="CV255" s="199" t="s">
        <v>125</v>
      </c>
      <c r="CW255" s="199" t="s">
        <v>125</v>
      </c>
      <c r="CX255" s="199"/>
      <c r="CY255" s="199" t="s">
        <v>125</v>
      </c>
      <c r="CZ255" s="199"/>
      <c r="DA255" s="199"/>
      <c r="DB255" s="199" t="s">
        <v>125</v>
      </c>
      <c r="DC255" s="199"/>
      <c r="DD255" s="199" t="s">
        <v>121</v>
      </c>
      <c r="DE255" s="199"/>
      <c r="DF255" s="199"/>
      <c r="DG255" s="199"/>
      <c r="DH255" s="101"/>
      <c r="DI255" s="101"/>
      <c r="DJ255" s="101"/>
      <c r="DK255" s="101"/>
      <c r="DL255" s="101"/>
      <c r="DM255" s="148">
        <v>0.5</v>
      </c>
      <c r="DN255" s="148">
        <f t="shared" si="181"/>
        <v>-0.5</v>
      </c>
      <c r="DO255" s="148">
        <v>0.5</v>
      </c>
      <c r="DP255" s="101"/>
      <c r="DQ255" s="101"/>
      <c r="DR255" s="100" t="s">
        <v>1546</v>
      </c>
      <c r="DS255" s="101">
        <v>13948773821</v>
      </c>
    </row>
    <row r="256" s="14" customFormat="1" ht="80.1" customHeight="1" spans="1:123">
      <c r="A256" s="90">
        <f>+SUBTOTAL(3,G$6:$G256)</f>
        <v>227</v>
      </c>
      <c r="B256" s="94" t="str">
        <f t="shared" si="163"/>
        <v>手续已办结已开工</v>
      </c>
      <c r="C256" s="99" t="s">
        <v>1554</v>
      </c>
      <c r="D256" s="99" t="s">
        <v>1555</v>
      </c>
      <c r="E256" s="99">
        <v>59</v>
      </c>
      <c r="F256" s="96"/>
      <c r="G256" s="94" t="s">
        <v>1535</v>
      </c>
      <c r="H256" s="95" t="s">
        <v>1547</v>
      </c>
      <c r="I256" s="95"/>
      <c r="J256" s="112" t="s">
        <v>1556</v>
      </c>
      <c r="K256" s="111" t="s">
        <v>1557</v>
      </c>
      <c r="L256" s="90">
        <v>1</v>
      </c>
      <c r="M256" s="94" t="s">
        <v>107</v>
      </c>
      <c r="N256" s="94" t="s">
        <v>108</v>
      </c>
      <c r="O256" s="94" t="s">
        <v>109</v>
      </c>
      <c r="P256" s="94" t="s">
        <v>162</v>
      </c>
      <c r="Q256" s="99"/>
      <c r="R256" s="122"/>
      <c r="S256" s="122"/>
      <c r="T256" s="122"/>
      <c r="U256" s="96" t="s">
        <v>1558</v>
      </c>
      <c r="V256" s="100" t="s">
        <v>1360</v>
      </c>
      <c r="W256" s="96"/>
      <c r="X256" s="111" t="s">
        <v>446</v>
      </c>
      <c r="Y256" s="100" t="s">
        <v>1559</v>
      </c>
      <c r="Z256" s="101"/>
      <c r="AA256" s="100" t="s">
        <v>350</v>
      </c>
      <c r="AB256" s="96" t="s">
        <v>446</v>
      </c>
      <c r="AC256" s="96" t="s">
        <v>291</v>
      </c>
      <c r="AD256" s="100" t="s">
        <v>118</v>
      </c>
      <c r="AE256" s="96"/>
      <c r="AF256" s="129" t="s">
        <v>119</v>
      </c>
      <c r="AG256" s="96" t="s">
        <v>53</v>
      </c>
      <c r="AH256" s="96"/>
      <c r="AI256" s="96"/>
      <c r="AJ256" s="148">
        <v>0.6</v>
      </c>
      <c r="AK256" s="148"/>
      <c r="AL256" s="149"/>
      <c r="AM256" s="148">
        <v>0.2</v>
      </c>
      <c r="AN256" s="148">
        <v>0.2</v>
      </c>
      <c r="AO256" s="98">
        <v>0</v>
      </c>
      <c r="AP256" s="98">
        <f t="shared" si="176"/>
        <v>0.0777</v>
      </c>
      <c r="AQ256" s="98"/>
      <c r="AR256" s="125" t="s">
        <v>121</v>
      </c>
      <c r="AS256" s="117">
        <f t="shared" si="177"/>
        <v>1</v>
      </c>
      <c r="AT256" s="96"/>
      <c r="AU256" s="14">
        <v>202309</v>
      </c>
      <c r="AV256" s="96" t="s">
        <v>1560</v>
      </c>
      <c r="AW256" s="96"/>
      <c r="AX256" s="95"/>
      <c r="AY256" s="95"/>
      <c r="AZ256" s="140"/>
      <c r="BA256" s="140"/>
      <c r="BB256" s="140"/>
      <c r="BC256" s="140"/>
      <c r="BD256" s="179">
        <v>0.0777</v>
      </c>
      <c r="BE256" s="197">
        <f t="shared" si="172"/>
        <v>0.1223</v>
      </c>
      <c r="BF256" s="213">
        <v>0.04</v>
      </c>
      <c r="BG256" s="194">
        <f t="shared" si="125"/>
        <v>0.0823</v>
      </c>
      <c r="BH256" s="140">
        <v>0.2</v>
      </c>
      <c r="BI256" s="125" t="s">
        <v>121</v>
      </c>
      <c r="BJ256" s="117">
        <f t="shared" si="178"/>
        <v>1</v>
      </c>
      <c r="BK256" s="202">
        <v>45108</v>
      </c>
      <c r="BL256" s="118"/>
      <c r="BM256" s="118"/>
      <c r="BN256" s="117"/>
      <c r="BO256" s="209">
        <v>45536</v>
      </c>
      <c r="BP256" s="149">
        <f t="shared" si="182"/>
        <v>0.1223</v>
      </c>
      <c r="BQ256" s="228">
        <f t="shared" si="183"/>
        <v>0.6115</v>
      </c>
      <c r="BR256" s="232" t="s">
        <v>1561</v>
      </c>
      <c r="BS256" s="232"/>
      <c r="BT256" s="112" t="s">
        <v>1562</v>
      </c>
      <c r="BU256" s="112"/>
      <c r="BV256" s="112"/>
      <c r="BW256" s="127">
        <f t="shared" si="179"/>
        <v>0</v>
      </c>
      <c r="BX256" s="125" t="str">
        <f t="shared" si="180"/>
        <v>办结</v>
      </c>
      <c r="BY256" s="159"/>
      <c r="BZ256" s="208" t="s">
        <v>121</v>
      </c>
      <c r="CA256" s="209"/>
      <c r="CB256" s="95" t="s">
        <v>121</v>
      </c>
      <c r="CC256" s="95"/>
      <c r="CD256" s="95"/>
      <c r="CE256" s="95" t="s">
        <v>125</v>
      </c>
      <c r="CF256" s="95"/>
      <c r="CG256" s="95"/>
      <c r="CH256" s="95" t="s">
        <v>125</v>
      </c>
      <c r="CI256" s="95"/>
      <c r="CJ256" s="95"/>
      <c r="CK256" s="95"/>
      <c r="CL256" s="95" t="s">
        <v>125</v>
      </c>
      <c r="CM256" s="95"/>
      <c r="CN256" s="95"/>
      <c r="CO256" s="95"/>
      <c r="CP256" s="95" t="s">
        <v>125</v>
      </c>
      <c r="CQ256" s="95"/>
      <c r="CR256" s="95"/>
      <c r="CS256" s="95" t="s">
        <v>125</v>
      </c>
      <c r="CT256" s="95"/>
      <c r="CU256" s="95"/>
      <c r="CV256" s="95" t="s">
        <v>125</v>
      </c>
      <c r="CW256" s="95" t="s">
        <v>125</v>
      </c>
      <c r="CX256" s="95"/>
      <c r="CY256" s="95" t="s">
        <v>125</v>
      </c>
      <c r="CZ256" s="95"/>
      <c r="DA256" s="95"/>
      <c r="DB256" s="95" t="s">
        <v>125</v>
      </c>
      <c r="DC256" s="95"/>
      <c r="DD256" s="95" t="s">
        <v>125</v>
      </c>
      <c r="DE256" s="95"/>
      <c r="DF256" s="95" t="s">
        <v>125</v>
      </c>
      <c r="DG256" s="95"/>
      <c r="DH256" s="101"/>
      <c r="DI256" s="101"/>
      <c r="DJ256" s="101"/>
      <c r="DK256" s="101"/>
      <c r="DL256" s="101"/>
      <c r="DM256" s="148">
        <v>0.2</v>
      </c>
      <c r="DN256" s="148">
        <f t="shared" si="181"/>
        <v>-0.2</v>
      </c>
      <c r="DO256" s="148">
        <v>0.2</v>
      </c>
      <c r="DP256" s="101"/>
      <c r="DQ256" s="101"/>
      <c r="DR256" s="100"/>
      <c r="DS256" s="101"/>
    </row>
    <row r="257" s="38" customFormat="1" ht="80.1" customHeight="1" spans="1:123">
      <c r="A257" s="90">
        <f>+SUBTOTAL(3,G$6:$G257)</f>
        <v>228</v>
      </c>
      <c r="B257" s="94" t="e">
        <f t="shared" si="163"/>
        <v>#N/A</v>
      </c>
      <c r="C257" s="99"/>
      <c r="D257" s="99"/>
      <c r="E257" s="99"/>
      <c r="F257" s="99"/>
      <c r="G257" s="94" t="s">
        <v>1535</v>
      </c>
      <c r="H257" s="95" t="s">
        <v>1547</v>
      </c>
      <c r="I257" s="95"/>
      <c r="J257" s="110" t="s">
        <v>1563</v>
      </c>
      <c r="K257" s="111" t="s">
        <v>1564</v>
      </c>
      <c r="L257" s="90">
        <v>1</v>
      </c>
      <c r="M257" s="94" t="s">
        <v>107</v>
      </c>
      <c r="N257" s="90"/>
      <c r="O257" s="90"/>
      <c r="P257" s="90"/>
      <c r="Q257" s="99"/>
      <c r="R257" s="101"/>
      <c r="S257" s="139"/>
      <c r="T257" s="139"/>
      <c r="U257" s="96" t="s">
        <v>1558</v>
      </c>
      <c r="V257" s="96" t="s">
        <v>1360</v>
      </c>
      <c r="W257" s="96" t="s">
        <v>145</v>
      </c>
      <c r="X257" s="100" t="s">
        <v>446</v>
      </c>
      <c r="Y257" s="100" t="s">
        <v>1559</v>
      </c>
      <c r="Z257" s="122"/>
      <c r="AA257" s="100" t="s">
        <v>350</v>
      </c>
      <c r="AB257" s="96" t="s">
        <v>446</v>
      </c>
      <c r="AC257" s="96" t="s">
        <v>291</v>
      </c>
      <c r="AD257" s="136" t="s">
        <v>133</v>
      </c>
      <c r="AE257" s="96"/>
      <c r="AF257" s="129" t="s">
        <v>119</v>
      </c>
      <c r="AG257" s="99"/>
      <c r="AH257" s="99"/>
      <c r="AI257" s="99"/>
      <c r="AJ257" s="148">
        <v>0.15</v>
      </c>
      <c r="AK257" s="148">
        <v>0</v>
      </c>
      <c r="AL257" s="149">
        <v>0</v>
      </c>
      <c r="AM257" s="148">
        <v>0.15</v>
      </c>
      <c r="AN257" s="148">
        <v>0.15</v>
      </c>
      <c r="AO257" s="98">
        <v>0</v>
      </c>
      <c r="AP257" s="98">
        <f t="shared" si="176"/>
        <v>0.0351</v>
      </c>
      <c r="AQ257" s="98"/>
      <c r="AR257" s="125" t="s">
        <v>121</v>
      </c>
      <c r="AS257" s="117">
        <f t="shared" si="177"/>
        <v>1</v>
      </c>
      <c r="AT257" s="101"/>
      <c r="AU257" s="101">
        <v>202309</v>
      </c>
      <c r="AV257" s="101" t="s">
        <v>1565</v>
      </c>
      <c r="AW257" s="99"/>
      <c r="AX257" s="98"/>
      <c r="AY257" s="98"/>
      <c r="AZ257" s="148"/>
      <c r="BA257" s="148"/>
      <c r="BB257" s="148"/>
      <c r="BC257" s="148"/>
      <c r="BD257" s="172">
        <v>0.0351</v>
      </c>
      <c r="BE257" s="197">
        <f t="shared" si="172"/>
        <v>0.1149</v>
      </c>
      <c r="BF257" s="198">
        <v>0.11</v>
      </c>
      <c r="BG257" s="194">
        <f t="shared" si="125"/>
        <v>0.0049</v>
      </c>
      <c r="BH257" s="148">
        <v>0.15</v>
      </c>
      <c r="BI257" s="125" t="s">
        <v>137</v>
      </c>
      <c r="BJ257" s="117">
        <f t="shared" si="178"/>
        <v>1</v>
      </c>
      <c r="BK257" s="202">
        <v>45078</v>
      </c>
      <c r="BL257" s="122"/>
      <c r="BM257" s="122"/>
      <c r="BN257" s="117">
        <v>1</v>
      </c>
      <c r="BO257" s="209">
        <v>45170</v>
      </c>
      <c r="BP257" s="149">
        <f t="shared" si="182"/>
        <v>0.1149</v>
      </c>
      <c r="BQ257" s="228">
        <f t="shared" si="183"/>
        <v>0.766</v>
      </c>
      <c r="BR257" s="232" t="s">
        <v>1561</v>
      </c>
      <c r="BS257" s="232"/>
      <c r="BT257" s="112" t="s">
        <v>1566</v>
      </c>
      <c r="BU257" s="112"/>
      <c r="BV257" s="112"/>
      <c r="BW257" s="127">
        <f t="shared" si="179"/>
        <v>0</v>
      </c>
      <c r="BX257" s="125" t="str">
        <f t="shared" si="180"/>
        <v>办结</v>
      </c>
      <c r="BY257" s="159"/>
      <c r="BZ257" s="117"/>
      <c r="CA257" s="117"/>
      <c r="CB257" s="199" t="s">
        <v>121</v>
      </c>
      <c r="CC257" s="199"/>
      <c r="CD257" s="199"/>
      <c r="CE257" s="95" t="s">
        <v>125</v>
      </c>
      <c r="CF257" s="95"/>
      <c r="CG257" s="95"/>
      <c r="CH257" s="95" t="s">
        <v>125</v>
      </c>
      <c r="CI257" s="95"/>
      <c r="CJ257" s="95"/>
      <c r="CK257" s="95"/>
      <c r="CL257" s="95" t="s">
        <v>125</v>
      </c>
      <c r="CM257" s="95"/>
      <c r="CN257" s="95"/>
      <c r="CO257" s="95"/>
      <c r="CP257" s="95" t="s">
        <v>125</v>
      </c>
      <c r="CQ257" s="95"/>
      <c r="CR257" s="95"/>
      <c r="CS257" s="95" t="s">
        <v>125</v>
      </c>
      <c r="CT257" s="95"/>
      <c r="CU257" s="95"/>
      <c r="CV257" s="95" t="s">
        <v>125</v>
      </c>
      <c r="CW257" s="95" t="s">
        <v>125</v>
      </c>
      <c r="CX257" s="95"/>
      <c r="CY257" s="95" t="s">
        <v>125</v>
      </c>
      <c r="CZ257" s="95"/>
      <c r="DA257" s="95"/>
      <c r="DB257" s="95" t="s">
        <v>125</v>
      </c>
      <c r="DC257" s="95"/>
      <c r="DD257" s="199" t="s">
        <v>121</v>
      </c>
      <c r="DE257" s="199"/>
      <c r="DF257" s="199"/>
      <c r="DG257" s="199"/>
      <c r="DH257" s="139"/>
      <c r="DI257" s="139"/>
      <c r="DJ257" s="139"/>
      <c r="DK257" s="139"/>
      <c r="DL257" s="139"/>
      <c r="DM257" s="148">
        <v>0.15</v>
      </c>
      <c r="DN257" s="148">
        <f t="shared" si="181"/>
        <v>-0.15</v>
      </c>
      <c r="DO257" s="148">
        <v>0.15</v>
      </c>
      <c r="DP257" s="139"/>
      <c r="DQ257" s="139"/>
      <c r="DR257" s="96" t="s">
        <v>1567</v>
      </c>
      <c r="DS257" s="96">
        <v>13847971696</v>
      </c>
    </row>
    <row r="258" s="38" customFormat="1" ht="80.1" customHeight="1" spans="1:123">
      <c r="A258" s="90">
        <f>+SUBTOTAL(3,G$6:$G258)</f>
        <v>229</v>
      </c>
      <c r="B258" s="94" t="e">
        <f t="shared" si="163"/>
        <v>#N/A</v>
      </c>
      <c r="C258" s="358"/>
      <c r="D258" s="358"/>
      <c r="E258" s="358"/>
      <c r="F258" s="99"/>
      <c r="G258" s="94" t="s">
        <v>1535</v>
      </c>
      <c r="H258" s="95" t="s">
        <v>1547</v>
      </c>
      <c r="I258" s="95"/>
      <c r="J258" s="110" t="s">
        <v>1568</v>
      </c>
      <c r="K258" s="111" t="s">
        <v>1569</v>
      </c>
      <c r="L258" s="90">
        <v>1</v>
      </c>
      <c r="M258" s="94" t="s">
        <v>176</v>
      </c>
      <c r="N258" s="90"/>
      <c r="O258" s="90"/>
      <c r="P258" s="90"/>
      <c r="Q258" s="99"/>
      <c r="R258" s="101"/>
      <c r="S258" s="139"/>
      <c r="T258" s="139"/>
      <c r="U258" s="96" t="s">
        <v>1558</v>
      </c>
      <c r="V258" s="96" t="s">
        <v>1360</v>
      </c>
      <c r="W258" s="96" t="s">
        <v>145</v>
      </c>
      <c r="X258" s="100" t="s">
        <v>446</v>
      </c>
      <c r="Y258" s="100" t="s">
        <v>1559</v>
      </c>
      <c r="Z258" s="122"/>
      <c r="AA258" s="100" t="s">
        <v>350</v>
      </c>
      <c r="AB258" s="96" t="s">
        <v>446</v>
      </c>
      <c r="AC258" s="96" t="s">
        <v>291</v>
      </c>
      <c r="AD258" s="136" t="s">
        <v>133</v>
      </c>
      <c r="AE258" s="96"/>
      <c r="AF258" s="129" t="s">
        <v>119</v>
      </c>
      <c r="AG258" s="99"/>
      <c r="AH258" s="99"/>
      <c r="AI258" s="99"/>
      <c r="AJ258" s="148">
        <v>0.06</v>
      </c>
      <c r="AK258" s="148">
        <v>0</v>
      </c>
      <c r="AL258" s="149">
        <v>0</v>
      </c>
      <c r="AM258" s="148">
        <v>0.06</v>
      </c>
      <c r="AN258" s="148">
        <v>0.06</v>
      </c>
      <c r="AO258" s="98">
        <v>0</v>
      </c>
      <c r="AP258" s="98">
        <f t="shared" si="176"/>
        <v>0.0375</v>
      </c>
      <c r="AQ258" s="98"/>
      <c r="AR258" s="125" t="s">
        <v>121</v>
      </c>
      <c r="AS258" s="117">
        <f t="shared" si="177"/>
        <v>1</v>
      </c>
      <c r="AT258" s="101"/>
      <c r="AU258" s="101">
        <v>202309</v>
      </c>
      <c r="AV258" s="101" t="s">
        <v>1570</v>
      </c>
      <c r="AW258" s="99"/>
      <c r="AX258" s="98"/>
      <c r="AY258" s="98"/>
      <c r="AZ258" s="148"/>
      <c r="BA258" s="148"/>
      <c r="BB258" s="148"/>
      <c r="BC258" s="148"/>
      <c r="BD258" s="172">
        <v>0.0375</v>
      </c>
      <c r="BE258" s="197">
        <f t="shared" si="172"/>
        <v>0.0225</v>
      </c>
      <c r="BF258" s="198">
        <v>0.02</v>
      </c>
      <c r="BG258" s="194">
        <f t="shared" si="125"/>
        <v>0.0025</v>
      </c>
      <c r="BH258" s="148">
        <v>0.06</v>
      </c>
      <c r="BI258" s="125" t="s">
        <v>137</v>
      </c>
      <c r="BJ258" s="117">
        <f t="shared" si="178"/>
        <v>1</v>
      </c>
      <c r="BK258" s="202">
        <v>45078</v>
      </c>
      <c r="BL258" s="122"/>
      <c r="BM258" s="122"/>
      <c r="BN258" s="117">
        <v>1</v>
      </c>
      <c r="BO258" s="209">
        <v>45170</v>
      </c>
      <c r="BP258" s="149">
        <f t="shared" si="182"/>
        <v>0.0225</v>
      </c>
      <c r="BQ258" s="228">
        <f t="shared" si="183"/>
        <v>0.375</v>
      </c>
      <c r="BR258" s="232" t="s">
        <v>1561</v>
      </c>
      <c r="BS258" s="232"/>
      <c r="BT258" s="112" t="s">
        <v>1571</v>
      </c>
      <c r="BU258" s="124"/>
      <c r="BV258" s="112"/>
      <c r="BW258" s="127">
        <f t="shared" si="179"/>
        <v>0</v>
      </c>
      <c r="BX258" s="125" t="str">
        <f t="shared" si="180"/>
        <v>办结</v>
      </c>
      <c r="BY258" s="159"/>
      <c r="BZ258" s="117"/>
      <c r="CA258" s="117"/>
      <c r="CB258" s="199" t="s">
        <v>121</v>
      </c>
      <c r="CC258" s="199"/>
      <c r="CD258" s="199"/>
      <c r="CE258" s="95" t="s">
        <v>125</v>
      </c>
      <c r="CF258" s="95"/>
      <c r="CG258" s="95"/>
      <c r="CH258" s="95" t="s">
        <v>125</v>
      </c>
      <c r="CI258" s="95"/>
      <c r="CJ258" s="95"/>
      <c r="CK258" s="95"/>
      <c r="CL258" s="95" t="s">
        <v>125</v>
      </c>
      <c r="CM258" s="95"/>
      <c r="CN258" s="95"/>
      <c r="CO258" s="95"/>
      <c r="CP258" s="95" t="s">
        <v>125</v>
      </c>
      <c r="CQ258" s="95"/>
      <c r="CR258" s="95"/>
      <c r="CS258" s="95" t="s">
        <v>125</v>
      </c>
      <c r="CT258" s="95"/>
      <c r="CU258" s="95"/>
      <c r="CV258" s="95" t="s">
        <v>125</v>
      </c>
      <c r="CW258" s="95" t="s">
        <v>125</v>
      </c>
      <c r="CX258" s="95"/>
      <c r="CY258" s="95" t="s">
        <v>125</v>
      </c>
      <c r="CZ258" s="95"/>
      <c r="DA258" s="95"/>
      <c r="DB258" s="95" t="s">
        <v>125</v>
      </c>
      <c r="DC258" s="95"/>
      <c r="DD258" s="199" t="s">
        <v>121</v>
      </c>
      <c r="DE258" s="199"/>
      <c r="DF258" s="199"/>
      <c r="DG258" s="199"/>
      <c r="DH258" s="139"/>
      <c r="DI258" s="139"/>
      <c r="DJ258" s="139"/>
      <c r="DK258" s="139"/>
      <c r="DL258" s="139"/>
      <c r="DM258" s="148">
        <v>0.06</v>
      </c>
      <c r="DN258" s="148">
        <f t="shared" si="181"/>
        <v>-0.06</v>
      </c>
      <c r="DO258" s="148">
        <v>0.06</v>
      </c>
      <c r="DP258" s="139"/>
      <c r="DQ258" s="139"/>
      <c r="DR258" s="96" t="s">
        <v>1567</v>
      </c>
      <c r="DS258" s="96">
        <v>13847971696</v>
      </c>
    </row>
    <row r="259" s="39" customFormat="1" ht="80.1" customHeight="1" spans="1:123">
      <c r="A259" s="90">
        <f>+SUBTOTAL(3,G$6:$G259)</f>
        <v>230</v>
      </c>
      <c r="B259" s="94" t="e">
        <f t="shared" si="163"/>
        <v>#N/A</v>
      </c>
      <c r="C259" s="358"/>
      <c r="D259" s="358"/>
      <c r="E259" s="358"/>
      <c r="F259" s="99"/>
      <c r="G259" s="94" t="s">
        <v>1535</v>
      </c>
      <c r="H259" s="94" t="s">
        <v>1558</v>
      </c>
      <c r="I259" s="94"/>
      <c r="J259" s="110" t="s">
        <v>1572</v>
      </c>
      <c r="K259" s="111" t="s">
        <v>1573</v>
      </c>
      <c r="L259" s="101">
        <v>1</v>
      </c>
      <c r="M259" s="94" t="s">
        <v>244</v>
      </c>
      <c r="N259" s="101"/>
      <c r="O259" s="101"/>
      <c r="P259" s="101"/>
      <c r="Q259" s="99"/>
      <c r="R259" s="122"/>
      <c r="S259" s="101"/>
      <c r="T259" s="101"/>
      <c r="U259" s="96" t="s">
        <v>1558</v>
      </c>
      <c r="V259" s="100" t="s">
        <v>166</v>
      </c>
      <c r="W259" s="100" t="s">
        <v>166</v>
      </c>
      <c r="X259" s="100" t="s">
        <v>446</v>
      </c>
      <c r="Y259" s="100" t="s">
        <v>1559</v>
      </c>
      <c r="Z259" s="122"/>
      <c r="AA259" s="100" t="s">
        <v>350</v>
      </c>
      <c r="AB259" s="96" t="s">
        <v>446</v>
      </c>
      <c r="AC259" s="96" t="s">
        <v>291</v>
      </c>
      <c r="AD259" s="136" t="s">
        <v>133</v>
      </c>
      <c r="AE259" s="96"/>
      <c r="AF259" s="129" t="s">
        <v>119</v>
      </c>
      <c r="AG259" s="99"/>
      <c r="AH259" s="99"/>
      <c r="AI259" s="99"/>
      <c r="AJ259" s="149">
        <v>0.0576</v>
      </c>
      <c r="AK259" s="149">
        <v>0</v>
      </c>
      <c r="AL259" s="149">
        <v>0</v>
      </c>
      <c r="AM259" s="148">
        <v>0.0576</v>
      </c>
      <c r="AN259" s="148">
        <v>0.0576</v>
      </c>
      <c r="AO259" s="98">
        <v>0</v>
      </c>
      <c r="AP259" s="98">
        <f t="shared" si="176"/>
        <v>0.0576</v>
      </c>
      <c r="AQ259" s="98"/>
      <c r="AR259" s="159" t="s">
        <v>231</v>
      </c>
      <c r="AS259" s="117">
        <f t="shared" si="177"/>
        <v>0</v>
      </c>
      <c r="AT259" s="101"/>
      <c r="AU259" s="101"/>
      <c r="AV259" s="101"/>
      <c r="AW259" s="99"/>
      <c r="AX259" s="99"/>
      <c r="AY259" s="99"/>
      <c r="AZ259" s="99"/>
      <c r="BA259" s="99"/>
      <c r="BB259" s="99"/>
      <c r="BC259" s="99"/>
      <c r="BD259" s="176"/>
      <c r="BE259" s="197">
        <f t="shared" si="172"/>
        <v>0</v>
      </c>
      <c r="BF259" s="203"/>
      <c r="BG259" s="194">
        <f t="shared" si="125"/>
        <v>0</v>
      </c>
      <c r="BH259" s="99"/>
      <c r="BI259" s="159" t="s">
        <v>231</v>
      </c>
      <c r="BJ259" s="117">
        <f t="shared" si="178"/>
        <v>0</v>
      </c>
      <c r="BK259" s="199">
        <v>45078</v>
      </c>
      <c r="BL259" s="122"/>
      <c r="BM259" s="122"/>
      <c r="BN259" s="117"/>
      <c r="BO259" s="209"/>
      <c r="BP259" s="149">
        <f t="shared" si="182"/>
        <v>0</v>
      </c>
      <c r="BQ259" s="228">
        <f t="shared" si="183"/>
        <v>0</v>
      </c>
      <c r="BR259" s="232"/>
      <c r="BS259" s="200"/>
      <c r="BT259" s="118" t="s">
        <v>1574</v>
      </c>
      <c r="BU259" s="118"/>
      <c r="BV259" s="118"/>
      <c r="BW259" s="127">
        <f t="shared" si="179"/>
        <v>0</v>
      </c>
      <c r="BX259" s="127"/>
      <c r="BY259" s="117"/>
      <c r="BZ259" s="117"/>
      <c r="CA259" s="117"/>
      <c r="CB259" s="199" t="s">
        <v>121</v>
      </c>
      <c r="CC259" s="199"/>
      <c r="CD259" s="199"/>
      <c r="CE259" s="95" t="s">
        <v>125</v>
      </c>
      <c r="CF259" s="95"/>
      <c r="CG259" s="95"/>
      <c r="CH259" s="95" t="s">
        <v>125</v>
      </c>
      <c r="CI259" s="95"/>
      <c r="CJ259" s="95"/>
      <c r="CK259" s="95"/>
      <c r="CL259" s="95" t="s">
        <v>125</v>
      </c>
      <c r="CM259" s="95"/>
      <c r="CN259" s="95"/>
      <c r="CO259" s="95"/>
      <c r="CP259" s="95" t="s">
        <v>125</v>
      </c>
      <c r="CQ259" s="95"/>
      <c r="CR259" s="95"/>
      <c r="CS259" s="95" t="s">
        <v>125</v>
      </c>
      <c r="CT259" s="95"/>
      <c r="CU259" s="95"/>
      <c r="CV259" s="95" t="s">
        <v>125</v>
      </c>
      <c r="CW259" s="95" t="s">
        <v>125</v>
      </c>
      <c r="CX259" s="95"/>
      <c r="CY259" s="95" t="s">
        <v>125</v>
      </c>
      <c r="CZ259" s="95"/>
      <c r="DA259" s="95"/>
      <c r="DB259" s="95" t="s">
        <v>125</v>
      </c>
      <c r="DC259" s="95"/>
      <c r="DD259" s="95" t="s">
        <v>121</v>
      </c>
      <c r="DE259" s="95"/>
      <c r="DF259" s="95"/>
      <c r="DG259" s="95"/>
      <c r="DH259" s="101"/>
      <c r="DI259" s="101"/>
      <c r="DJ259" s="101"/>
      <c r="DK259" s="101"/>
      <c r="DL259" s="101"/>
      <c r="DM259" s="148">
        <v>0.0576</v>
      </c>
      <c r="DN259" s="148"/>
      <c r="DO259" s="148">
        <v>0.0576</v>
      </c>
      <c r="DP259" s="101"/>
      <c r="DQ259" s="101"/>
      <c r="DR259" s="96" t="s">
        <v>1567</v>
      </c>
      <c r="DS259" s="96">
        <v>13847971696</v>
      </c>
    </row>
    <row r="260" s="40" customFormat="1" ht="108.95" customHeight="1" spans="1:124">
      <c r="A260" s="101">
        <f>+SUBTOTAL(3,G$6:$G260)</f>
        <v>231</v>
      </c>
      <c r="B260" s="94" t="s">
        <v>252</v>
      </c>
      <c r="C260" s="99"/>
      <c r="D260" s="99"/>
      <c r="E260" s="99"/>
      <c r="F260" s="99"/>
      <c r="G260" s="100" t="s">
        <v>1535</v>
      </c>
      <c r="H260" s="96" t="s">
        <v>1558</v>
      </c>
      <c r="I260" s="96"/>
      <c r="J260" s="118" t="s">
        <v>1575</v>
      </c>
      <c r="K260" s="111" t="s">
        <v>1576</v>
      </c>
      <c r="L260" s="101">
        <v>1</v>
      </c>
      <c r="M260" s="94" t="s">
        <v>162</v>
      </c>
      <c r="N260" s="101"/>
      <c r="O260" s="101"/>
      <c r="P260" s="101"/>
      <c r="Q260" s="99"/>
      <c r="R260" s="99"/>
      <c r="S260" s="101" t="s">
        <v>1577</v>
      </c>
      <c r="T260" s="101"/>
      <c r="U260" s="96" t="s">
        <v>1558</v>
      </c>
      <c r="V260" s="100" t="s">
        <v>145</v>
      </c>
      <c r="W260" s="96" t="s">
        <v>145</v>
      </c>
      <c r="X260" s="111" t="s">
        <v>446</v>
      </c>
      <c r="Y260" s="100" t="s">
        <v>1559</v>
      </c>
      <c r="Z260" s="101"/>
      <c r="AA260" s="100" t="s">
        <v>350</v>
      </c>
      <c r="AB260" s="96" t="s">
        <v>446</v>
      </c>
      <c r="AC260" s="96" t="s">
        <v>291</v>
      </c>
      <c r="AD260" s="100" t="s">
        <v>133</v>
      </c>
      <c r="AE260" s="96"/>
      <c r="AF260" s="129" t="s">
        <v>119</v>
      </c>
      <c r="AG260" s="87">
        <v>2</v>
      </c>
      <c r="AH260" s="99"/>
      <c r="AI260" s="87"/>
      <c r="AJ260" s="149">
        <v>0.27</v>
      </c>
      <c r="AK260" s="149">
        <v>0</v>
      </c>
      <c r="AL260" s="149">
        <v>0</v>
      </c>
      <c r="AM260" s="149">
        <v>0.09</v>
      </c>
      <c r="AN260" s="149">
        <v>0.09</v>
      </c>
      <c r="AO260" s="98">
        <v>0</v>
      </c>
      <c r="AP260" s="98">
        <f t="shared" si="176"/>
        <v>0.09</v>
      </c>
      <c r="AQ260" s="98"/>
      <c r="AR260" s="159" t="s">
        <v>231</v>
      </c>
      <c r="AS260" s="117">
        <f t="shared" si="177"/>
        <v>0</v>
      </c>
      <c r="AT260" s="149"/>
      <c r="AU260" s="149"/>
      <c r="AV260" s="149"/>
      <c r="AW260" s="99"/>
      <c r="AX260" s="99"/>
      <c r="AY260" s="99"/>
      <c r="AZ260" s="99"/>
      <c r="BA260" s="99"/>
      <c r="BB260" s="99"/>
      <c r="BC260" s="99"/>
      <c r="BD260" s="176"/>
      <c r="BE260" s="197">
        <f t="shared" si="172"/>
        <v>0</v>
      </c>
      <c r="BF260" s="203"/>
      <c r="BG260" s="194">
        <f t="shared" si="125"/>
        <v>0</v>
      </c>
      <c r="BH260" s="99"/>
      <c r="BI260" s="159" t="s">
        <v>231</v>
      </c>
      <c r="BJ260" s="117">
        <f t="shared" si="178"/>
        <v>0</v>
      </c>
      <c r="BK260" s="209"/>
      <c r="BL260" s="200"/>
      <c r="BM260" s="200"/>
      <c r="BN260" s="117"/>
      <c r="BO260" s="209" t="s">
        <v>1578</v>
      </c>
      <c r="BP260" s="149">
        <f t="shared" si="182"/>
        <v>0</v>
      </c>
      <c r="BQ260" s="228">
        <f t="shared" si="183"/>
        <v>0</v>
      </c>
      <c r="BR260" s="232"/>
      <c r="BS260" s="200"/>
      <c r="BT260" s="118" t="s">
        <v>1579</v>
      </c>
      <c r="BU260" s="118"/>
      <c r="BV260" s="118"/>
      <c r="BW260" s="117">
        <f t="shared" si="179"/>
        <v>4</v>
      </c>
      <c r="BX260" s="117"/>
      <c r="BY260" s="117" t="s">
        <v>1580</v>
      </c>
      <c r="BZ260" s="117"/>
      <c r="CA260" s="117"/>
      <c r="CB260" s="208" t="s">
        <v>121</v>
      </c>
      <c r="CC260" s="209"/>
      <c r="CD260" s="209"/>
      <c r="CE260" s="96" t="s">
        <v>121</v>
      </c>
      <c r="CF260" s="99"/>
      <c r="CG260" s="99"/>
      <c r="CH260" s="208" t="s">
        <v>121</v>
      </c>
      <c r="CI260" s="209"/>
      <c r="CJ260" s="209"/>
      <c r="CK260" s="209"/>
      <c r="CL260" s="208" t="s">
        <v>121</v>
      </c>
      <c r="CM260" s="209"/>
      <c r="CN260" s="209"/>
      <c r="CO260" s="209"/>
      <c r="CP260" s="96" t="s">
        <v>231</v>
      </c>
      <c r="CQ260" s="99"/>
      <c r="CR260" s="99"/>
      <c r="CS260" s="208" t="s">
        <v>125</v>
      </c>
      <c r="CT260" s="209"/>
      <c r="CU260" s="209"/>
      <c r="CV260" s="208" t="s">
        <v>231</v>
      </c>
      <c r="CW260" s="208" t="s">
        <v>231</v>
      </c>
      <c r="CX260" s="209"/>
      <c r="CY260" s="208" t="s">
        <v>125</v>
      </c>
      <c r="CZ260" s="209"/>
      <c r="DA260" s="209"/>
      <c r="DB260" s="208" t="s">
        <v>125</v>
      </c>
      <c r="DC260" s="209"/>
      <c r="DD260" s="208" t="s">
        <v>231</v>
      </c>
      <c r="DE260" s="209"/>
      <c r="DF260" s="209"/>
      <c r="DG260" s="209"/>
      <c r="DH260" s="99"/>
      <c r="DI260" s="99"/>
      <c r="DJ260" s="99"/>
      <c r="DK260" s="99"/>
      <c r="DL260" s="99"/>
      <c r="DM260" s="149">
        <v>0.09</v>
      </c>
      <c r="DN260" s="149"/>
      <c r="DO260" s="149">
        <v>0.09</v>
      </c>
      <c r="DP260" s="99"/>
      <c r="DQ260" s="99"/>
      <c r="DR260" s="96" t="s">
        <v>1581</v>
      </c>
      <c r="DS260" s="99">
        <v>15947399997</v>
      </c>
      <c r="DT260" s="37"/>
    </row>
    <row r="261" s="41" customFormat="1" ht="80.1" customHeight="1" spans="1:124">
      <c r="A261" s="101">
        <f>+SUBTOTAL(3,G$6:$G261)</f>
        <v>232</v>
      </c>
      <c r="B261" s="94" t="s">
        <v>314</v>
      </c>
      <c r="C261" s="99" t="s">
        <v>1582</v>
      </c>
      <c r="D261" s="99" t="s">
        <v>1583</v>
      </c>
      <c r="E261" s="99">
        <v>78</v>
      </c>
      <c r="F261" s="96"/>
      <c r="G261" s="100" t="s">
        <v>1535</v>
      </c>
      <c r="H261" s="100" t="s">
        <v>1558</v>
      </c>
      <c r="I261" s="100"/>
      <c r="J261" s="111" t="s">
        <v>1584</v>
      </c>
      <c r="K261" s="111" t="s">
        <v>1585</v>
      </c>
      <c r="L261" s="101">
        <v>1</v>
      </c>
      <c r="M261" s="94" t="s">
        <v>162</v>
      </c>
      <c r="N261" s="101"/>
      <c r="O261" s="101"/>
      <c r="P261" s="100" t="s">
        <v>319</v>
      </c>
      <c r="Q261" s="99"/>
      <c r="R261" s="101"/>
      <c r="S261" s="139"/>
      <c r="T261" s="139"/>
      <c r="U261" s="96" t="s">
        <v>1558</v>
      </c>
      <c r="V261" s="96" t="s">
        <v>145</v>
      </c>
      <c r="W261" s="96" t="s">
        <v>145</v>
      </c>
      <c r="X261" s="100" t="s">
        <v>446</v>
      </c>
      <c r="Y261" s="100" t="s">
        <v>1559</v>
      </c>
      <c r="Z261" s="122"/>
      <c r="AA261" s="100" t="s">
        <v>350</v>
      </c>
      <c r="AB261" s="96" t="s">
        <v>446</v>
      </c>
      <c r="AC261" s="96" t="s">
        <v>291</v>
      </c>
      <c r="AD261" s="136" t="s">
        <v>118</v>
      </c>
      <c r="AE261" s="96"/>
      <c r="AF261" s="129" t="s">
        <v>119</v>
      </c>
      <c r="AG261" s="96"/>
      <c r="AH261" s="96"/>
      <c r="AI261" s="96"/>
      <c r="AJ261" s="149">
        <v>5</v>
      </c>
      <c r="AK261" s="99">
        <v>0</v>
      </c>
      <c r="AL261" s="99">
        <v>0</v>
      </c>
      <c r="AM261" s="149"/>
      <c r="AN261" s="149"/>
      <c r="AO261" s="98">
        <v>0</v>
      </c>
      <c r="AP261" s="98">
        <f t="shared" si="176"/>
        <v>0</v>
      </c>
      <c r="AQ261" s="98"/>
      <c r="AR261" s="159" t="s">
        <v>231</v>
      </c>
      <c r="AS261" s="117">
        <f t="shared" si="177"/>
        <v>0</v>
      </c>
      <c r="AT261" s="101"/>
      <c r="AU261" s="101"/>
      <c r="AV261" s="101"/>
      <c r="AW261" s="99"/>
      <c r="AX261" s="99"/>
      <c r="AY261" s="99"/>
      <c r="AZ261" s="99"/>
      <c r="BA261" s="99"/>
      <c r="BB261" s="99"/>
      <c r="BC261" s="99"/>
      <c r="BD261" s="176"/>
      <c r="BE261" s="197">
        <f t="shared" si="172"/>
        <v>0</v>
      </c>
      <c r="BF261" s="203"/>
      <c r="BG261" s="194">
        <f t="shared" ref="BG261:BG324" si="184">BE261-BF261</f>
        <v>0</v>
      </c>
      <c r="BH261" s="99"/>
      <c r="BI261" s="159" t="s">
        <v>231</v>
      </c>
      <c r="BJ261" s="117">
        <f t="shared" si="178"/>
        <v>0</v>
      </c>
      <c r="BK261" s="209"/>
      <c r="BL261" s="122"/>
      <c r="BM261" s="122"/>
      <c r="BN261" s="209"/>
      <c r="BO261" s="317"/>
      <c r="BP261" s="149">
        <f t="shared" si="182"/>
        <v>0</v>
      </c>
      <c r="BQ261" s="228"/>
      <c r="BR261" s="232"/>
      <c r="BS261" s="200"/>
      <c r="BT261" s="118"/>
      <c r="BU261" s="130"/>
      <c r="BV261" s="118"/>
      <c r="BW261" s="117">
        <f t="shared" si="179"/>
        <v>9</v>
      </c>
      <c r="BX261" s="117"/>
      <c r="BY261" s="159" t="s">
        <v>1169</v>
      </c>
      <c r="BZ261" s="117"/>
      <c r="CA261" s="117"/>
      <c r="CB261" s="208" t="s">
        <v>231</v>
      </c>
      <c r="CC261" s="208"/>
      <c r="CD261" s="208"/>
      <c r="CE261" s="208" t="s">
        <v>231</v>
      </c>
      <c r="CF261" s="208"/>
      <c r="CG261" s="208"/>
      <c r="CH261" s="208" t="s">
        <v>231</v>
      </c>
      <c r="CI261" s="208"/>
      <c r="CJ261" s="208"/>
      <c r="CK261" s="208"/>
      <c r="CL261" s="208" t="s">
        <v>125</v>
      </c>
      <c r="CM261" s="208"/>
      <c r="CN261" s="208"/>
      <c r="CO261" s="208"/>
      <c r="CP261" s="208" t="s">
        <v>231</v>
      </c>
      <c r="CQ261" s="208"/>
      <c r="CR261" s="208"/>
      <c r="CS261" s="208" t="s">
        <v>125</v>
      </c>
      <c r="CT261" s="208"/>
      <c r="CU261" s="208"/>
      <c r="CV261" s="208" t="s">
        <v>231</v>
      </c>
      <c r="CW261" s="208" t="s">
        <v>231</v>
      </c>
      <c r="CX261" s="208"/>
      <c r="CY261" s="208" t="s">
        <v>231</v>
      </c>
      <c r="CZ261" s="208"/>
      <c r="DA261" s="208"/>
      <c r="DB261" s="208" t="s">
        <v>231</v>
      </c>
      <c r="DC261" s="208"/>
      <c r="DD261" s="208" t="s">
        <v>231</v>
      </c>
      <c r="DE261" s="208"/>
      <c r="DF261" s="208"/>
      <c r="DG261" s="208"/>
      <c r="DH261" s="139"/>
      <c r="DI261" s="139"/>
      <c r="DJ261" s="139"/>
      <c r="DK261" s="139"/>
      <c r="DL261" s="139"/>
      <c r="DM261" s="149"/>
      <c r="DN261" s="149"/>
      <c r="DO261" s="149"/>
      <c r="DP261" s="139"/>
      <c r="DQ261" s="139"/>
      <c r="DR261" s="96" t="s">
        <v>1567</v>
      </c>
      <c r="DS261" s="96">
        <v>13847971696</v>
      </c>
      <c r="DT261" s="42"/>
    </row>
    <row r="262" s="42" customFormat="1" ht="111.95" customHeight="1" spans="1:123">
      <c r="A262" s="101">
        <f>+SUBTOTAL(3,G$6:$G262)</f>
        <v>233</v>
      </c>
      <c r="B262" s="101"/>
      <c r="C262" s="99"/>
      <c r="D262" s="99"/>
      <c r="E262" s="99"/>
      <c r="F262" s="150"/>
      <c r="G262" s="100" t="s">
        <v>1535</v>
      </c>
      <c r="H262" s="137" t="s">
        <v>1586</v>
      </c>
      <c r="I262" s="137"/>
      <c r="J262" s="111" t="s">
        <v>1587</v>
      </c>
      <c r="K262" s="111" t="s">
        <v>1588</v>
      </c>
      <c r="L262" s="336">
        <v>1</v>
      </c>
      <c r="M262" s="83" t="s">
        <v>244</v>
      </c>
      <c r="N262" s="336"/>
      <c r="O262" s="336"/>
      <c r="P262" s="336"/>
      <c r="Q262" s="100"/>
      <c r="R262" s="136"/>
      <c r="S262" s="100" t="s">
        <v>1589</v>
      </c>
      <c r="T262" s="136" t="s">
        <v>1590</v>
      </c>
      <c r="U262" s="137" t="s">
        <v>384</v>
      </c>
      <c r="V262" s="100" t="s">
        <v>1591</v>
      </c>
      <c r="W262" s="100"/>
      <c r="X262" s="100" t="s">
        <v>446</v>
      </c>
      <c r="Y262" s="136" t="s">
        <v>1592</v>
      </c>
      <c r="Z262" s="136"/>
      <c r="AA262" s="137" t="s">
        <v>350</v>
      </c>
      <c r="AB262" s="96" t="s">
        <v>446</v>
      </c>
      <c r="AC262" s="96" t="s">
        <v>291</v>
      </c>
      <c r="AD262" s="100" t="s">
        <v>133</v>
      </c>
      <c r="AE262" s="150"/>
      <c r="AF262" s="362" t="s">
        <v>134</v>
      </c>
      <c r="AG262" s="100" t="s">
        <v>53</v>
      </c>
      <c r="AH262" s="137"/>
      <c r="AI262" s="150"/>
      <c r="AJ262" s="363">
        <v>0.14</v>
      </c>
      <c r="AK262" s="363"/>
      <c r="AL262" s="363"/>
      <c r="AM262" s="363">
        <v>0.14</v>
      </c>
      <c r="AN262" s="363">
        <v>0.14</v>
      </c>
      <c r="AO262" s="98">
        <v>0</v>
      </c>
      <c r="AP262" s="98">
        <f t="shared" si="176"/>
        <v>0.14</v>
      </c>
      <c r="AQ262" s="98"/>
      <c r="AR262" s="159" t="s">
        <v>231</v>
      </c>
      <c r="AS262" s="117">
        <f t="shared" si="177"/>
        <v>0</v>
      </c>
      <c r="AT262" s="365"/>
      <c r="AU262" s="365"/>
      <c r="AV262" s="365"/>
      <c r="AW262" s="365"/>
      <c r="AX262" s="368"/>
      <c r="AY262" s="368"/>
      <c r="AZ262" s="368"/>
      <c r="BA262" s="368"/>
      <c r="BB262" s="368"/>
      <c r="BC262" s="368"/>
      <c r="BD262" s="369"/>
      <c r="BE262" s="197">
        <f t="shared" si="172"/>
        <v>0</v>
      </c>
      <c r="BF262" s="371"/>
      <c r="BG262" s="194">
        <f t="shared" si="184"/>
        <v>0</v>
      </c>
      <c r="BH262" s="368"/>
      <c r="BI262" s="372"/>
      <c r="BJ262" s="373"/>
      <c r="BK262" s="372"/>
      <c r="BL262" s="374"/>
      <c r="BM262" s="374"/>
      <c r="BN262" s="383"/>
      <c r="BO262" s="373"/>
      <c r="BP262" s="149">
        <f t="shared" si="182"/>
        <v>0</v>
      </c>
      <c r="BQ262" s="363"/>
      <c r="BR262" s="232"/>
      <c r="BS262" s="220"/>
      <c r="BT262" s="384" t="s">
        <v>1593</v>
      </c>
      <c r="BU262" s="234"/>
      <c r="BV262" s="118"/>
      <c r="BW262" s="373"/>
      <c r="BX262" s="373"/>
      <c r="BY262" s="137"/>
      <c r="BZ262" s="137"/>
      <c r="CA262" s="137"/>
      <c r="CB262" s="137"/>
      <c r="CC262" s="137"/>
      <c r="CD262" s="137"/>
      <c r="CE262" s="137"/>
      <c r="CF262" s="137"/>
      <c r="CG262" s="137"/>
      <c r="CH262" s="137"/>
      <c r="CI262" s="137"/>
      <c r="CJ262" s="136"/>
      <c r="CK262" s="136"/>
      <c r="CL262" s="136"/>
      <c r="CM262" s="136"/>
      <c r="CN262" s="136"/>
      <c r="CO262" s="136"/>
      <c r="CP262" s="136"/>
      <c r="CQ262" s="137"/>
      <c r="CR262" s="137"/>
      <c r="CS262" s="208"/>
      <c r="CT262" s="208"/>
      <c r="CU262" s="208"/>
      <c r="CV262" s="208"/>
      <c r="CW262" s="208"/>
      <c r="CX262" s="208"/>
      <c r="CY262" s="208"/>
      <c r="CZ262" s="208"/>
      <c r="DA262" s="208"/>
      <c r="DB262" s="208"/>
      <c r="DC262" s="208"/>
      <c r="DD262" s="208"/>
      <c r="DE262" s="208"/>
      <c r="DF262" s="208"/>
      <c r="DG262" s="208"/>
      <c r="DH262" s="208"/>
      <c r="DI262" s="208"/>
      <c r="DJ262" s="208"/>
      <c r="DK262" s="208"/>
      <c r="DL262" s="208"/>
      <c r="DM262" s="363">
        <v>0.14</v>
      </c>
      <c r="DN262" s="363"/>
      <c r="DO262" s="363">
        <v>0.14</v>
      </c>
      <c r="DP262" s="208"/>
      <c r="DQ262" s="208"/>
      <c r="DR262" s="136" t="s">
        <v>1594</v>
      </c>
      <c r="DS262" s="136">
        <v>15924488232</v>
      </c>
    </row>
    <row r="263" s="38" customFormat="1" ht="80.1" customHeight="1" spans="1:123">
      <c r="A263" s="90">
        <f>+SUBTOTAL(3,G$6:$G263)</f>
        <v>234</v>
      </c>
      <c r="B263" s="101"/>
      <c r="C263" s="98"/>
      <c r="D263" s="98"/>
      <c r="E263" s="98"/>
      <c r="F263" s="150"/>
      <c r="G263" s="100" t="s">
        <v>1535</v>
      </c>
      <c r="H263" s="104" t="s">
        <v>1586</v>
      </c>
      <c r="I263" s="104"/>
      <c r="J263" s="110" t="s">
        <v>1595</v>
      </c>
      <c r="K263" s="111" t="s">
        <v>1588</v>
      </c>
      <c r="L263" s="101">
        <v>1</v>
      </c>
      <c r="M263" s="103" t="s">
        <v>300</v>
      </c>
      <c r="N263" s="336"/>
      <c r="O263" s="336"/>
      <c r="P263" s="336"/>
      <c r="Q263" s="100"/>
      <c r="R263" s="136"/>
      <c r="S263" s="100" t="s">
        <v>1589</v>
      </c>
      <c r="T263" s="136" t="s">
        <v>1590</v>
      </c>
      <c r="U263" s="137" t="s">
        <v>384</v>
      </c>
      <c r="V263" s="100" t="s">
        <v>1591</v>
      </c>
      <c r="W263" s="100"/>
      <c r="X263" s="100" t="s">
        <v>446</v>
      </c>
      <c r="Y263" s="136" t="s">
        <v>1592</v>
      </c>
      <c r="Z263" s="136"/>
      <c r="AA263" s="137" t="s">
        <v>350</v>
      </c>
      <c r="AB263" s="96" t="s">
        <v>446</v>
      </c>
      <c r="AC263" s="96" t="s">
        <v>291</v>
      </c>
      <c r="AD263" s="100" t="s">
        <v>133</v>
      </c>
      <c r="AE263" s="150"/>
      <c r="AF263" s="362" t="s">
        <v>134</v>
      </c>
      <c r="AG263" s="100" t="s">
        <v>53</v>
      </c>
      <c r="AH263" s="137"/>
      <c r="AI263" s="150"/>
      <c r="AJ263" s="364">
        <v>0.14</v>
      </c>
      <c r="AK263" s="363"/>
      <c r="AL263" s="363"/>
      <c r="AM263" s="364">
        <v>0.14</v>
      </c>
      <c r="AN263" s="364">
        <v>0.14</v>
      </c>
      <c r="AO263" s="98">
        <v>0</v>
      </c>
      <c r="AP263" s="98">
        <f t="shared" si="176"/>
        <v>0.0808</v>
      </c>
      <c r="AQ263" s="98"/>
      <c r="AR263" s="125" t="s">
        <v>231</v>
      </c>
      <c r="AS263" s="117">
        <f t="shared" si="177"/>
        <v>0</v>
      </c>
      <c r="AT263" s="365"/>
      <c r="AU263" s="365"/>
      <c r="AV263" s="149" t="s">
        <v>1596</v>
      </c>
      <c r="AW263" s="365"/>
      <c r="AX263" s="368"/>
      <c r="AY263" s="368"/>
      <c r="AZ263" s="370">
        <v>0.0516</v>
      </c>
      <c r="BA263" s="98">
        <v>0.0566</v>
      </c>
      <c r="BB263" s="98">
        <v>0.0577</v>
      </c>
      <c r="BC263" s="98">
        <v>0.0592</v>
      </c>
      <c r="BD263" s="172">
        <v>0.0602</v>
      </c>
      <c r="BE263" s="197"/>
      <c r="BF263" s="375"/>
      <c r="BG263" s="194">
        <f t="shared" si="184"/>
        <v>0</v>
      </c>
      <c r="BH263" s="376"/>
      <c r="BI263" s="377" t="s">
        <v>121</v>
      </c>
      <c r="BJ263" s="373"/>
      <c r="BK263" s="372"/>
      <c r="BL263" s="374"/>
      <c r="BM263" s="374"/>
      <c r="BN263" s="383"/>
      <c r="BO263" s="373"/>
      <c r="BP263" s="149">
        <f t="shared" si="182"/>
        <v>0.0592</v>
      </c>
      <c r="BQ263" s="363"/>
      <c r="BR263" s="232"/>
      <c r="BS263" s="220"/>
      <c r="BT263" s="385" t="s">
        <v>1597</v>
      </c>
      <c r="BU263" s="234"/>
      <c r="BV263" s="118"/>
      <c r="BW263" s="373"/>
      <c r="BX263" s="373"/>
      <c r="BY263" s="137"/>
      <c r="BZ263" s="137"/>
      <c r="CA263" s="137"/>
      <c r="CB263" s="137"/>
      <c r="CC263" s="137"/>
      <c r="CD263" s="137"/>
      <c r="CE263" s="137"/>
      <c r="CF263" s="137"/>
      <c r="CG263" s="137"/>
      <c r="CH263" s="137"/>
      <c r="CI263" s="137"/>
      <c r="CJ263" s="136"/>
      <c r="CK263" s="136"/>
      <c r="CL263" s="136"/>
      <c r="CM263" s="136"/>
      <c r="CN263" s="136"/>
      <c r="CO263" s="136"/>
      <c r="CP263" s="136"/>
      <c r="CQ263" s="137"/>
      <c r="CR263" s="137"/>
      <c r="CS263" s="208"/>
      <c r="CT263" s="208"/>
      <c r="CU263" s="208"/>
      <c r="CV263" s="208"/>
      <c r="CW263" s="208"/>
      <c r="CX263" s="208"/>
      <c r="CY263" s="208"/>
      <c r="CZ263" s="208"/>
      <c r="DA263" s="208"/>
      <c r="DB263" s="208"/>
      <c r="DC263" s="208"/>
      <c r="DD263" s="208"/>
      <c r="DE263" s="208"/>
      <c r="DF263" s="208"/>
      <c r="DG263" s="208"/>
      <c r="DH263" s="208"/>
      <c r="DI263" s="208"/>
      <c r="DJ263" s="208"/>
      <c r="DK263" s="208"/>
      <c r="DL263" s="208"/>
      <c r="DM263" s="363">
        <v>0.14</v>
      </c>
      <c r="DN263" s="363"/>
      <c r="DO263" s="363">
        <v>0.14</v>
      </c>
      <c r="DP263" s="208"/>
      <c r="DQ263" s="208"/>
      <c r="DR263" s="100" t="s">
        <v>1598</v>
      </c>
      <c r="DS263" s="136">
        <v>15044799919</v>
      </c>
    </row>
    <row r="264" s="15" customFormat="1" ht="80.1" customHeight="1" spans="1:124">
      <c r="A264" s="101">
        <f>+SUBTOTAL(3,G$6:$G264)</f>
        <v>235</v>
      </c>
      <c r="B264" s="94" t="s">
        <v>314</v>
      </c>
      <c r="C264" s="98"/>
      <c r="D264" s="98"/>
      <c r="E264" s="98"/>
      <c r="F264" s="96"/>
      <c r="G264" s="100" t="s">
        <v>316</v>
      </c>
      <c r="H264" s="100" t="s">
        <v>1586</v>
      </c>
      <c r="I264" s="100"/>
      <c r="J264" s="118" t="s">
        <v>1599</v>
      </c>
      <c r="K264" s="111"/>
      <c r="L264" s="101">
        <v>1</v>
      </c>
      <c r="M264" s="100" t="s">
        <v>318</v>
      </c>
      <c r="N264" s="101"/>
      <c r="O264" s="101"/>
      <c r="P264" s="101"/>
      <c r="Q264" s="96"/>
      <c r="R264" s="96" t="s">
        <v>320</v>
      </c>
      <c r="S264" s="101"/>
      <c r="T264" s="101"/>
      <c r="U264" s="96"/>
      <c r="V264" s="96" t="s">
        <v>145</v>
      </c>
      <c r="W264" s="96"/>
      <c r="X264" s="100"/>
      <c r="Y264" s="100"/>
      <c r="Z264" s="121"/>
      <c r="AA264" s="100"/>
      <c r="AB264" s="96"/>
      <c r="AC264" s="96" t="s">
        <v>1600</v>
      </c>
      <c r="AD264" s="136" t="s">
        <v>118</v>
      </c>
      <c r="AE264" s="96"/>
      <c r="AF264" s="100"/>
      <c r="AG264" s="96"/>
      <c r="AH264" s="96"/>
      <c r="AI264" s="96"/>
      <c r="AJ264" s="99">
        <v>0.2</v>
      </c>
      <c r="AK264" s="99"/>
      <c r="AL264" s="149"/>
      <c r="AM264" s="149"/>
      <c r="AN264" s="149"/>
      <c r="AO264" s="98">
        <v>0</v>
      </c>
      <c r="AP264" s="98">
        <f t="shared" si="176"/>
        <v>0</v>
      </c>
      <c r="AQ264" s="98"/>
      <c r="AR264" s="159"/>
      <c r="AS264" s="117"/>
      <c r="AT264" s="149"/>
      <c r="AU264" s="149"/>
      <c r="AV264" s="99"/>
      <c r="AW264" s="99"/>
      <c r="AX264" s="99"/>
      <c r="AY264" s="99"/>
      <c r="AZ264" s="99"/>
      <c r="BA264" s="99"/>
      <c r="BB264" s="99"/>
      <c r="BC264" s="99"/>
      <c r="BD264" s="176"/>
      <c r="BE264" s="197">
        <f t="shared" ref="BE264:BE270" si="185">BH264-(BD264-BC264)</f>
        <v>0</v>
      </c>
      <c r="BF264" s="203"/>
      <c r="BG264" s="194">
        <f t="shared" si="184"/>
        <v>0</v>
      </c>
      <c r="BH264" s="99"/>
      <c r="BI264" s="159"/>
      <c r="BJ264" s="117"/>
      <c r="BK264" s="209"/>
      <c r="BL264" s="200"/>
      <c r="BM264" s="200"/>
      <c r="BN264" s="121"/>
      <c r="BO264" s="235"/>
      <c r="BP264" s="149">
        <f t="shared" si="182"/>
        <v>0</v>
      </c>
      <c r="BQ264" s="228"/>
      <c r="BR264" s="232"/>
      <c r="BS264" s="200"/>
      <c r="BT264" s="118"/>
      <c r="BU264" s="118"/>
      <c r="BV264" s="118"/>
      <c r="BW264" s="117"/>
      <c r="BX264" s="117"/>
      <c r="BY264" s="117"/>
      <c r="BZ264" s="117"/>
      <c r="CA264" s="117"/>
      <c r="CB264" s="208"/>
      <c r="CC264" s="208"/>
      <c r="CD264" s="208"/>
      <c r="CE264" s="208"/>
      <c r="CF264" s="208"/>
      <c r="CG264" s="208"/>
      <c r="CH264" s="208"/>
      <c r="CI264" s="208"/>
      <c r="CJ264" s="208"/>
      <c r="CK264" s="208"/>
      <c r="CL264" s="208"/>
      <c r="CM264" s="208"/>
      <c r="CN264" s="208"/>
      <c r="CO264" s="208"/>
      <c r="CP264" s="208"/>
      <c r="CQ264" s="208"/>
      <c r="CR264" s="208"/>
      <c r="CS264" s="208"/>
      <c r="CT264" s="208"/>
      <c r="CU264" s="208"/>
      <c r="CV264" s="208"/>
      <c r="CW264" s="208"/>
      <c r="CX264" s="208"/>
      <c r="CY264" s="208"/>
      <c r="CZ264" s="208"/>
      <c r="DA264" s="208"/>
      <c r="DB264" s="208"/>
      <c r="DC264" s="208"/>
      <c r="DD264" s="208"/>
      <c r="DE264" s="208"/>
      <c r="DF264" s="208"/>
      <c r="DG264" s="208"/>
      <c r="DH264" s="101"/>
      <c r="DI264" s="101"/>
      <c r="DJ264" s="101"/>
      <c r="DK264" s="101"/>
      <c r="DL264" s="101"/>
      <c r="DM264" s="149"/>
      <c r="DN264" s="149"/>
      <c r="DO264" s="149"/>
      <c r="DP264" s="101"/>
      <c r="DQ264" s="101"/>
      <c r="DR264" s="111"/>
      <c r="DS264" s="122"/>
      <c r="DT264" s="21"/>
    </row>
    <row r="265" s="15" customFormat="1" ht="80.1" customHeight="1" spans="1:124">
      <c r="A265" s="101">
        <f>+SUBTOTAL(3,G$6:$G265)</f>
        <v>236</v>
      </c>
      <c r="B265" s="94" t="s">
        <v>314</v>
      </c>
      <c r="C265" s="98"/>
      <c r="D265" s="98"/>
      <c r="E265" s="98"/>
      <c r="F265" s="96"/>
      <c r="G265" s="100" t="s">
        <v>316</v>
      </c>
      <c r="H265" s="100" t="s">
        <v>1586</v>
      </c>
      <c r="I265" s="100"/>
      <c r="J265" s="118" t="s">
        <v>1601</v>
      </c>
      <c r="K265" s="111"/>
      <c r="L265" s="101">
        <v>1</v>
      </c>
      <c r="M265" s="100" t="s">
        <v>318</v>
      </c>
      <c r="N265" s="101"/>
      <c r="O265" s="101"/>
      <c r="P265" s="101"/>
      <c r="Q265" s="96"/>
      <c r="R265" s="100" t="s">
        <v>1602</v>
      </c>
      <c r="S265" s="101"/>
      <c r="T265" s="101"/>
      <c r="U265" s="96"/>
      <c r="V265" s="96" t="s">
        <v>525</v>
      </c>
      <c r="W265" s="96"/>
      <c r="X265" s="100"/>
      <c r="Y265" s="100"/>
      <c r="Z265" s="121"/>
      <c r="AA265" s="100"/>
      <c r="AB265" s="96"/>
      <c r="AC265" s="96" t="s">
        <v>1600</v>
      </c>
      <c r="AD265" s="136" t="s">
        <v>118</v>
      </c>
      <c r="AE265" s="96"/>
      <c r="AF265" s="100"/>
      <c r="AG265" s="96"/>
      <c r="AH265" s="96"/>
      <c r="AI265" s="96"/>
      <c r="AJ265" s="99">
        <v>1</v>
      </c>
      <c r="AK265" s="99"/>
      <c r="AL265" s="149"/>
      <c r="AM265" s="149"/>
      <c r="AN265" s="149"/>
      <c r="AO265" s="98">
        <v>0</v>
      </c>
      <c r="AP265" s="98">
        <f t="shared" si="176"/>
        <v>0</v>
      </c>
      <c r="AQ265" s="98"/>
      <c r="AR265" s="159"/>
      <c r="AS265" s="117"/>
      <c r="AT265" s="149"/>
      <c r="AU265" s="149"/>
      <c r="AV265" s="99"/>
      <c r="AW265" s="99"/>
      <c r="AX265" s="99"/>
      <c r="AY265" s="99"/>
      <c r="AZ265" s="99"/>
      <c r="BA265" s="99"/>
      <c r="BB265" s="99"/>
      <c r="BC265" s="99"/>
      <c r="BD265" s="176"/>
      <c r="BE265" s="197">
        <f t="shared" si="185"/>
        <v>0</v>
      </c>
      <c r="BF265" s="203"/>
      <c r="BG265" s="194">
        <f t="shared" si="184"/>
        <v>0</v>
      </c>
      <c r="BH265" s="99"/>
      <c r="BI265" s="159"/>
      <c r="BJ265" s="117"/>
      <c r="BK265" s="209"/>
      <c r="BL265" s="200"/>
      <c r="BM265" s="200"/>
      <c r="BN265" s="121"/>
      <c r="BO265" s="235"/>
      <c r="BP265" s="149">
        <f t="shared" si="182"/>
        <v>0</v>
      </c>
      <c r="BQ265" s="228"/>
      <c r="BR265" s="232"/>
      <c r="BS265" s="200"/>
      <c r="BT265" s="118"/>
      <c r="BU265" s="118"/>
      <c r="BV265" s="118"/>
      <c r="BW265" s="117"/>
      <c r="BX265" s="117"/>
      <c r="BY265" s="117"/>
      <c r="BZ265" s="117"/>
      <c r="CA265" s="117"/>
      <c r="CB265" s="208"/>
      <c r="CC265" s="208"/>
      <c r="CD265" s="208"/>
      <c r="CE265" s="208"/>
      <c r="CF265" s="208"/>
      <c r="CG265" s="208"/>
      <c r="CH265" s="208"/>
      <c r="CI265" s="208"/>
      <c r="CJ265" s="208"/>
      <c r="CK265" s="208"/>
      <c r="CL265" s="208"/>
      <c r="CM265" s="208"/>
      <c r="CN265" s="208"/>
      <c r="CO265" s="208"/>
      <c r="CP265" s="208"/>
      <c r="CQ265" s="208"/>
      <c r="CR265" s="208"/>
      <c r="CS265" s="208"/>
      <c r="CT265" s="208"/>
      <c r="CU265" s="208"/>
      <c r="CV265" s="208"/>
      <c r="CW265" s="208"/>
      <c r="CX265" s="208"/>
      <c r="CY265" s="208"/>
      <c r="CZ265" s="208"/>
      <c r="DA265" s="208"/>
      <c r="DB265" s="208"/>
      <c r="DC265" s="208"/>
      <c r="DD265" s="208"/>
      <c r="DE265" s="208"/>
      <c r="DF265" s="208"/>
      <c r="DG265" s="208"/>
      <c r="DH265" s="101"/>
      <c r="DI265" s="101"/>
      <c r="DJ265" s="101"/>
      <c r="DK265" s="101"/>
      <c r="DL265" s="101"/>
      <c r="DM265" s="149"/>
      <c r="DN265" s="149"/>
      <c r="DO265" s="149"/>
      <c r="DP265" s="101"/>
      <c r="DQ265" s="101"/>
      <c r="DR265" s="111"/>
      <c r="DS265" s="122"/>
      <c r="DT265" s="21"/>
    </row>
    <row r="266" s="38" customFormat="1" ht="80.1" customHeight="1" spans="1:123">
      <c r="A266" s="90">
        <f>+SUBTOTAL(3,G$6:$G266)</f>
        <v>236</v>
      </c>
      <c r="B266" s="94" t="e">
        <f t="shared" ref="B266:B271" si="186">_xlfn.IFS(AND(BI266="否",BX266="办结"),"手续已办结未开工",AND(BI266="是",BX266="未办结"),"手续未办结已开工",AND(BI266="否",BX266="未办结"),"手续未办结未开工",AND(BI266="是",BX266="办结"),"手续已办结已开工")</f>
        <v>#N/A</v>
      </c>
      <c r="C266" s="98"/>
      <c r="D266" s="98"/>
      <c r="E266" s="98"/>
      <c r="F266" s="99"/>
      <c r="G266" s="94"/>
      <c r="H266" s="94" t="s">
        <v>1586</v>
      </c>
      <c r="I266" s="94"/>
      <c r="J266" s="110" t="s">
        <v>1603</v>
      </c>
      <c r="K266" s="111"/>
      <c r="L266" s="101">
        <v>1</v>
      </c>
      <c r="M266" s="94" t="s">
        <v>300</v>
      </c>
      <c r="N266" s="101"/>
      <c r="O266" s="101"/>
      <c r="P266" s="101"/>
      <c r="Q266" s="99"/>
      <c r="R266" s="136"/>
      <c r="S266" s="101"/>
      <c r="T266" s="101"/>
      <c r="U266" s="100"/>
      <c r="V266" s="96"/>
      <c r="W266" s="100"/>
      <c r="X266" s="111"/>
      <c r="Y266" s="111"/>
      <c r="Z266" s="139"/>
      <c r="AA266" s="100"/>
      <c r="AB266" s="96" t="s">
        <v>446</v>
      </c>
      <c r="AC266" s="96"/>
      <c r="AD266" s="136" t="s">
        <v>133</v>
      </c>
      <c r="AE266" s="96"/>
      <c r="AF266" s="145"/>
      <c r="AG266" s="99"/>
      <c r="AH266" s="99"/>
      <c r="AI266" s="99"/>
      <c r="AJ266" s="98">
        <v>0.4625</v>
      </c>
      <c r="AK266" s="99">
        <v>0.3675</v>
      </c>
      <c r="AL266" s="149"/>
      <c r="AM266" s="148"/>
      <c r="AN266" s="148"/>
      <c r="AO266" s="98">
        <v>0</v>
      </c>
      <c r="AP266" s="98">
        <f t="shared" si="176"/>
        <v>-0.0391</v>
      </c>
      <c r="AQ266" s="98"/>
      <c r="AR266" s="125" t="s">
        <v>121</v>
      </c>
      <c r="AS266" s="117">
        <f t="shared" ref="AS266:AS281" si="187">+IF(OR(AR266="是",AR266="完工"),1,0)</f>
        <v>1</v>
      </c>
      <c r="AT266" s="139"/>
      <c r="AU266" s="139"/>
      <c r="AV266" s="424" t="s">
        <v>1604</v>
      </c>
      <c r="AW266" s="99">
        <v>0.016</v>
      </c>
      <c r="AX266" s="157">
        <v>0.021</v>
      </c>
      <c r="AY266" s="99">
        <v>0.021</v>
      </c>
      <c r="AZ266" s="157">
        <v>0.021</v>
      </c>
      <c r="BA266" s="98">
        <v>0.0261</v>
      </c>
      <c r="BB266" s="98">
        <v>0.0321</v>
      </c>
      <c r="BC266" s="98">
        <v>0.0391</v>
      </c>
      <c r="BD266" s="172">
        <v>0.0501</v>
      </c>
      <c r="BE266" s="197">
        <v>0</v>
      </c>
      <c r="BF266" s="203"/>
      <c r="BG266" s="194">
        <f t="shared" si="184"/>
        <v>0</v>
      </c>
      <c r="BH266" s="99"/>
      <c r="BI266" s="125" t="s">
        <v>121</v>
      </c>
      <c r="BJ266" s="117">
        <f t="shared" ref="BJ266:BJ278" si="188">+IF(OR(BI266="是",BI266="完工"),1,0)</f>
        <v>1</v>
      </c>
      <c r="BK266" s="202"/>
      <c r="BL266" s="122"/>
      <c r="BM266" s="122"/>
      <c r="BN266" s="117"/>
      <c r="BO266" s="209"/>
      <c r="BP266" s="149">
        <f t="shared" si="182"/>
        <v>0.0391</v>
      </c>
      <c r="BQ266" s="228" t="e">
        <f t="shared" ref="BQ266:BQ281" si="189">BP266/AM266</f>
        <v>#DIV/0!</v>
      </c>
      <c r="BR266" s="232"/>
      <c r="BS266" s="122"/>
      <c r="BT266" s="112" t="s">
        <v>1605</v>
      </c>
      <c r="BU266" s="234"/>
      <c r="BV266" s="118"/>
      <c r="BW266" s="127">
        <f t="shared" ref="BW266:BW281" si="190">+COUNTIF(CB266:DD266,"否")</f>
        <v>0</v>
      </c>
      <c r="BX266" s="127"/>
      <c r="BY266" s="117"/>
      <c r="BZ266" s="199"/>
      <c r="CA266" s="199"/>
      <c r="CB266" s="95"/>
      <c r="CC266" s="95"/>
      <c r="CD266" s="95"/>
      <c r="CE266" s="95"/>
      <c r="CF266" s="95"/>
      <c r="CG266" s="95"/>
      <c r="CH266" s="95"/>
      <c r="CI266" s="95"/>
      <c r="CJ266" s="95"/>
      <c r="CK266" s="95"/>
      <c r="CL266" s="95"/>
      <c r="CM266" s="95"/>
      <c r="CN266" s="95"/>
      <c r="CO266" s="95"/>
      <c r="CP266" s="95"/>
      <c r="CQ266" s="95"/>
      <c r="CR266" s="95"/>
      <c r="CS266" s="95"/>
      <c r="CT266" s="95"/>
      <c r="CU266" s="95"/>
      <c r="CV266" s="95"/>
      <c r="CW266" s="95"/>
      <c r="CX266" s="95"/>
      <c r="CY266" s="95"/>
      <c r="CZ266" s="95"/>
      <c r="DA266" s="95"/>
      <c r="DB266" s="199"/>
      <c r="DC266" s="199"/>
      <c r="DD266" s="199"/>
      <c r="DE266" s="199"/>
      <c r="DF266" s="199"/>
      <c r="DG266" s="199"/>
      <c r="DH266" s="139"/>
      <c r="DI266" s="139"/>
      <c r="DJ266" s="139"/>
      <c r="DK266" s="139"/>
      <c r="DL266" s="139"/>
      <c r="DM266" s="148"/>
      <c r="DN266" s="148"/>
      <c r="DO266" s="148"/>
      <c r="DP266" s="139"/>
      <c r="DQ266" s="139"/>
      <c r="DR266" s="136"/>
      <c r="DS266" s="139"/>
    </row>
    <row r="267" s="43" customFormat="1" ht="80.1" customHeight="1" spans="1:123">
      <c r="A267" s="101">
        <f>+SUBTOTAL(3,G$6:$G267)</f>
        <v>237</v>
      </c>
      <c r="B267" s="94" t="e">
        <f t="shared" si="186"/>
        <v>#N/A</v>
      </c>
      <c r="C267" s="98"/>
      <c r="D267" s="98"/>
      <c r="E267" s="98"/>
      <c r="F267" s="332"/>
      <c r="G267" s="166" t="s">
        <v>748</v>
      </c>
      <c r="H267" s="103"/>
      <c r="I267" s="103"/>
      <c r="J267" s="332" t="str">
        <f>"牵头"&amp;L267&amp;"项"</f>
        <v>牵头57项</v>
      </c>
      <c r="K267" s="359"/>
      <c r="L267" s="153">
        <f>SUBTOTAL(9,L268:L328)</f>
        <v>57</v>
      </c>
      <c r="M267" s="103"/>
      <c r="N267" s="153"/>
      <c r="O267" s="153"/>
      <c r="P267" s="153"/>
      <c r="Q267" s="166"/>
      <c r="R267" s="103"/>
      <c r="S267" s="360"/>
      <c r="T267" s="360"/>
      <c r="U267" s="103"/>
      <c r="V267" s="166">
        <f>SUBTOTAL(9,V268:V328)</f>
        <v>0</v>
      </c>
      <c r="W267" s="134">
        <f>SUBTOTAL(9,W268:W328)</f>
        <v>0</v>
      </c>
      <c r="X267" s="166"/>
      <c r="Y267" s="103"/>
      <c r="Z267" s="103"/>
      <c r="AA267" s="103"/>
      <c r="AB267" s="166"/>
      <c r="AC267" s="166"/>
      <c r="AD267" s="166"/>
      <c r="AE267" s="166"/>
      <c r="AF267" s="263">
        <f>SUM(AF268:AF307)</f>
        <v>0</v>
      </c>
      <c r="AG267" s="96"/>
      <c r="AH267" s="332"/>
      <c r="AI267" s="96"/>
      <c r="AJ267" s="153">
        <f t="shared" ref="AJ267:AT267" si="191">SUBTOTAL(9,AJ268:AJ328)</f>
        <v>152.699211</v>
      </c>
      <c r="AK267" s="153">
        <f t="shared" si="191"/>
        <v>32.6037</v>
      </c>
      <c r="AL267" s="153">
        <f t="shared" si="191"/>
        <v>10.7984</v>
      </c>
      <c r="AM267" s="153">
        <f t="shared" si="191"/>
        <v>27.542611</v>
      </c>
      <c r="AN267" s="153">
        <f t="shared" si="191"/>
        <v>28.058111</v>
      </c>
      <c r="AO267" s="153">
        <f t="shared" si="191"/>
        <v>6.8524</v>
      </c>
      <c r="AP267" s="153">
        <f t="shared" si="191"/>
        <v>3.874311</v>
      </c>
      <c r="AQ267" s="153">
        <f t="shared" si="191"/>
        <v>7.1376</v>
      </c>
      <c r="AR267" s="349">
        <f t="shared" si="191"/>
        <v>0</v>
      </c>
      <c r="AS267" s="108">
        <f t="shared" si="191"/>
        <v>40</v>
      </c>
      <c r="AT267" s="153">
        <f t="shared" si="191"/>
        <v>0</v>
      </c>
      <c r="AU267" s="153"/>
      <c r="AV267" s="153"/>
      <c r="AW267" s="153">
        <f t="shared" ref="AW267:BF267" si="192">SUBTOTAL(9,AW268:AW328)</f>
        <v>0.3706</v>
      </c>
      <c r="AX267" s="153">
        <f t="shared" si="192"/>
        <v>0.677</v>
      </c>
      <c r="AY267" s="153">
        <f t="shared" si="192"/>
        <v>1.7634</v>
      </c>
      <c r="AZ267" s="153">
        <f t="shared" si="192"/>
        <v>4.5547</v>
      </c>
      <c r="BA267" s="153">
        <f t="shared" si="192"/>
        <v>11.3622</v>
      </c>
      <c r="BB267" s="153">
        <f t="shared" si="192"/>
        <v>14.8799</v>
      </c>
      <c r="BC267" s="153">
        <f t="shared" si="192"/>
        <v>17.6041</v>
      </c>
      <c r="BD267" s="153">
        <f t="shared" si="192"/>
        <v>20.05</v>
      </c>
      <c r="BE267" s="153">
        <f t="shared" si="192"/>
        <v>5.5642</v>
      </c>
      <c r="BF267" s="153">
        <f t="shared" si="192"/>
        <v>3.5256</v>
      </c>
      <c r="BG267" s="194">
        <f t="shared" si="184"/>
        <v>2.0386</v>
      </c>
      <c r="BH267" s="153">
        <v>7.1376</v>
      </c>
      <c r="BI267" s="349">
        <f>BJ267</f>
        <v>38</v>
      </c>
      <c r="BJ267" s="108">
        <f>SUBTOTAL(9,BJ268:BJ328)</f>
        <v>38</v>
      </c>
      <c r="BK267" s="378"/>
      <c r="BL267" s="379"/>
      <c r="BM267" s="379"/>
      <c r="BN267" s="378"/>
      <c r="BO267" s="386"/>
      <c r="BP267" s="153">
        <f>SUBTOTAL(9,BP268:BP328)</f>
        <v>22.3183</v>
      </c>
      <c r="BQ267" s="387">
        <f t="shared" si="189"/>
        <v>0.810318963587003</v>
      </c>
      <c r="BR267" s="232"/>
      <c r="BS267" s="196"/>
      <c r="BT267" s="359"/>
      <c r="BU267" s="323"/>
      <c r="BV267" s="118"/>
      <c r="BW267" s="393"/>
      <c r="BX267" s="393"/>
      <c r="BY267" s="108"/>
      <c r="BZ267" s="393"/>
      <c r="CA267" s="393"/>
      <c r="CB267" s="378"/>
      <c r="CC267" s="378"/>
      <c r="CD267" s="378"/>
      <c r="CE267" s="378"/>
      <c r="CF267" s="378"/>
      <c r="CG267" s="378"/>
      <c r="CH267" s="378"/>
      <c r="CI267" s="378"/>
      <c r="CJ267" s="378"/>
      <c r="CK267" s="378"/>
      <c r="CL267" s="378"/>
      <c r="CM267" s="378"/>
      <c r="CN267" s="378"/>
      <c r="CO267" s="378"/>
      <c r="CP267" s="378"/>
      <c r="CQ267" s="378"/>
      <c r="CR267" s="378"/>
      <c r="CS267" s="378"/>
      <c r="CT267" s="378"/>
      <c r="CU267" s="378"/>
      <c r="CV267" s="378"/>
      <c r="CW267" s="378"/>
      <c r="CX267" s="378"/>
      <c r="CY267" s="378"/>
      <c r="CZ267" s="378"/>
      <c r="DA267" s="378"/>
      <c r="DB267" s="378"/>
      <c r="DC267" s="378"/>
      <c r="DD267" s="134"/>
      <c r="DE267" s="134"/>
      <c r="DF267" s="134"/>
      <c r="DG267" s="134"/>
      <c r="DH267" s="134"/>
      <c r="DI267" s="134"/>
      <c r="DJ267" s="134"/>
      <c r="DK267" s="134"/>
      <c r="DL267" s="134"/>
      <c r="DM267" s="153">
        <f>SUBTOTAL(9,DM268:DM328)</f>
        <v>29.744811</v>
      </c>
      <c r="DN267" s="153"/>
      <c r="DO267" s="153">
        <f>SUBTOTAL(9,DO268:DO328)</f>
        <v>31.432</v>
      </c>
      <c r="DP267" s="134"/>
      <c r="DQ267" s="134"/>
      <c r="DR267" s="134"/>
      <c r="DS267" s="166"/>
    </row>
    <row r="268" s="14" customFormat="1" ht="105" customHeight="1" spans="1:123">
      <c r="A268" s="90">
        <f>+SUBTOTAL(3,G$6:$G268)</f>
        <v>238</v>
      </c>
      <c r="B268" s="94" t="str">
        <f t="shared" si="186"/>
        <v>手续已办结已开工</v>
      </c>
      <c r="C268" s="95" t="s">
        <v>1535</v>
      </c>
      <c r="D268" s="95" t="s">
        <v>1606</v>
      </c>
      <c r="E268" s="95">
        <v>53</v>
      </c>
      <c r="F268" s="96" t="s">
        <v>103</v>
      </c>
      <c r="G268" s="94" t="s">
        <v>748</v>
      </c>
      <c r="H268" s="94" t="s">
        <v>1547</v>
      </c>
      <c r="I268" s="94"/>
      <c r="J268" s="110" t="s">
        <v>1607</v>
      </c>
      <c r="K268" s="111" t="s">
        <v>1608</v>
      </c>
      <c r="L268" s="90">
        <v>1</v>
      </c>
      <c r="M268" s="94" t="s">
        <v>107</v>
      </c>
      <c r="N268" s="94" t="s">
        <v>108</v>
      </c>
      <c r="O268" s="94" t="s">
        <v>109</v>
      </c>
      <c r="P268" s="94" t="s">
        <v>162</v>
      </c>
      <c r="Q268" s="99"/>
      <c r="R268" s="101"/>
      <c r="S268" s="101" t="s">
        <v>1609</v>
      </c>
      <c r="T268" s="101"/>
      <c r="U268" s="100" t="s">
        <v>1610</v>
      </c>
      <c r="V268" s="96" t="s">
        <v>1360</v>
      </c>
      <c r="W268" s="96" t="s">
        <v>145</v>
      </c>
      <c r="X268" s="111" t="s">
        <v>446</v>
      </c>
      <c r="Y268" s="111" t="s">
        <v>1533</v>
      </c>
      <c r="Z268" s="122"/>
      <c r="AA268" s="100" t="s">
        <v>350</v>
      </c>
      <c r="AB268" s="96" t="s">
        <v>446</v>
      </c>
      <c r="AC268" s="96" t="s">
        <v>291</v>
      </c>
      <c r="AD268" s="100" t="s">
        <v>118</v>
      </c>
      <c r="AE268" s="96"/>
      <c r="AF268" s="129" t="s">
        <v>119</v>
      </c>
      <c r="AG268" s="96" t="s">
        <v>53</v>
      </c>
      <c r="AH268" s="96" t="s">
        <v>120</v>
      </c>
      <c r="AI268" s="96">
        <v>1</v>
      </c>
      <c r="AJ268" s="148">
        <v>1.78</v>
      </c>
      <c r="AK268" s="148">
        <v>0</v>
      </c>
      <c r="AL268" s="149">
        <v>0</v>
      </c>
      <c r="AM268" s="148">
        <v>0.7</v>
      </c>
      <c r="AN268" s="148">
        <v>0.9</v>
      </c>
      <c r="AO268" s="98">
        <v>0.3111</v>
      </c>
      <c r="AP268" s="98">
        <f t="shared" ref="AP268:AP290" si="193">+AM268-BC268-BE268</f>
        <v>0.0310999999999999</v>
      </c>
      <c r="AQ268" s="98">
        <v>0.23</v>
      </c>
      <c r="AR268" s="125" t="s">
        <v>121</v>
      </c>
      <c r="AS268" s="117">
        <f t="shared" si="187"/>
        <v>1</v>
      </c>
      <c r="AT268" s="149"/>
      <c r="AU268" s="154" t="s">
        <v>1611</v>
      </c>
      <c r="AV268" s="99" t="s">
        <v>1612</v>
      </c>
      <c r="AW268" s="99"/>
      <c r="AX268" s="180">
        <v>0</v>
      </c>
      <c r="AY268" s="98">
        <v>0</v>
      </c>
      <c r="AZ268" s="98">
        <v>0</v>
      </c>
      <c r="BA268" s="98">
        <v>0.3058</v>
      </c>
      <c r="BB268" s="98">
        <v>0.3889</v>
      </c>
      <c r="BC268" s="98">
        <v>0.4652</v>
      </c>
      <c r="BD268" s="172">
        <v>0.4915</v>
      </c>
      <c r="BE268" s="197">
        <f t="shared" si="185"/>
        <v>0.2037</v>
      </c>
      <c r="BF268" s="201">
        <v>0.0145</v>
      </c>
      <c r="BG268" s="194">
        <f t="shared" si="184"/>
        <v>0.1892</v>
      </c>
      <c r="BH268" s="98">
        <v>0.23</v>
      </c>
      <c r="BI268" s="125" t="s">
        <v>121</v>
      </c>
      <c r="BJ268" s="117">
        <f t="shared" si="188"/>
        <v>1</v>
      </c>
      <c r="BK268" s="199" t="s">
        <v>122</v>
      </c>
      <c r="BL268" s="200"/>
      <c r="BM268" s="200"/>
      <c r="BN268" s="117"/>
      <c r="BO268" s="209"/>
      <c r="BP268" s="149">
        <f t="shared" ref="BP268:BP284" si="194">+BC268+BE268</f>
        <v>0.6689</v>
      </c>
      <c r="BQ268" s="228">
        <f t="shared" si="189"/>
        <v>0.955571428571429</v>
      </c>
      <c r="BR268" s="232"/>
      <c r="BS268" s="200"/>
      <c r="BT268" s="112" t="s">
        <v>1613</v>
      </c>
      <c r="BU268" s="237"/>
      <c r="BV268" s="112"/>
      <c r="BW268" s="127">
        <f t="shared" si="190"/>
        <v>0</v>
      </c>
      <c r="BX268" s="125" t="str">
        <f t="shared" ref="BX268:BX281" si="195">+IF(BW268=0,"办结","未办结")</f>
        <v>办结</v>
      </c>
      <c r="BY268" s="159"/>
      <c r="BZ268" s="96" t="s">
        <v>1361</v>
      </c>
      <c r="CA268" s="99"/>
      <c r="CB268" s="199" t="s">
        <v>121</v>
      </c>
      <c r="CC268" s="199"/>
      <c r="CD268" s="199"/>
      <c r="CE268" s="95" t="s">
        <v>121</v>
      </c>
      <c r="CF268" s="95"/>
      <c r="CG268" s="95"/>
      <c r="CH268" s="199" t="s">
        <v>121</v>
      </c>
      <c r="CI268" s="199"/>
      <c r="CJ268" s="199"/>
      <c r="CK268" s="199"/>
      <c r="CL268" s="199" t="s">
        <v>121</v>
      </c>
      <c r="CM268" s="199"/>
      <c r="CN268" s="199"/>
      <c r="CO268" s="199"/>
      <c r="CP268" s="95" t="s">
        <v>121</v>
      </c>
      <c r="CQ268" s="95"/>
      <c r="CR268" s="95"/>
      <c r="CS268" s="95" t="s">
        <v>125</v>
      </c>
      <c r="CT268" s="95"/>
      <c r="CU268" s="95"/>
      <c r="CV268" s="199" t="s">
        <v>125</v>
      </c>
      <c r="CW268" s="199" t="s">
        <v>125</v>
      </c>
      <c r="CX268" s="95"/>
      <c r="CY268" s="199" t="s">
        <v>125</v>
      </c>
      <c r="CZ268" s="199"/>
      <c r="DA268" s="199"/>
      <c r="DB268" s="199" t="s">
        <v>121</v>
      </c>
      <c r="DC268" s="199"/>
      <c r="DD268" s="199" t="s">
        <v>121</v>
      </c>
      <c r="DE268" s="199"/>
      <c r="DF268" s="199" t="s">
        <v>125</v>
      </c>
      <c r="DG268" s="199"/>
      <c r="DH268" s="101"/>
      <c r="DI268" s="101"/>
      <c r="DJ268" s="101"/>
      <c r="DK268" s="101"/>
      <c r="DL268" s="101"/>
      <c r="DM268" s="148">
        <v>0.9</v>
      </c>
      <c r="DN268" s="148">
        <f t="shared" ref="DN268:DN281" si="196">+DK268-DM268</f>
        <v>-0.9</v>
      </c>
      <c r="DO268" s="148">
        <v>0.9</v>
      </c>
      <c r="DP268" s="101"/>
      <c r="DQ268" s="101"/>
      <c r="DR268" s="101"/>
      <c r="DS268" s="101"/>
    </row>
    <row r="269" s="14" customFormat="1" ht="123.95" customHeight="1" spans="1:123">
      <c r="A269" s="90">
        <f>+SUBTOTAL(3,G$6:$G269)</f>
        <v>239</v>
      </c>
      <c r="B269" s="94" t="str">
        <f t="shared" si="186"/>
        <v>手续已办结已开工</v>
      </c>
      <c r="C269" s="98" t="s">
        <v>1614</v>
      </c>
      <c r="D269" s="98" t="s">
        <v>140</v>
      </c>
      <c r="E269" s="98">
        <v>41</v>
      </c>
      <c r="F269" s="96" t="s">
        <v>103</v>
      </c>
      <c r="G269" s="94" t="s">
        <v>748</v>
      </c>
      <c r="H269" s="94" t="s">
        <v>1547</v>
      </c>
      <c r="I269" s="94"/>
      <c r="J269" s="112" t="s">
        <v>1615</v>
      </c>
      <c r="K269" s="111" t="s">
        <v>1616</v>
      </c>
      <c r="L269" s="90">
        <v>1</v>
      </c>
      <c r="M269" s="94" t="s">
        <v>107</v>
      </c>
      <c r="N269" s="94" t="s">
        <v>108</v>
      </c>
      <c r="O269" s="94" t="s">
        <v>109</v>
      </c>
      <c r="P269" s="94" t="s">
        <v>162</v>
      </c>
      <c r="Q269" s="99"/>
      <c r="R269" s="122"/>
      <c r="S269" s="122" t="s">
        <v>1617</v>
      </c>
      <c r="T269" s="122"/>
      <c r="U269" s="111" t="s">
        <v>1586</v>
      </c>
      <c r="V269" s="96" t="s">
        <v>1422</v>
      </c>
      <c r="W269" s="96" t="s">
        <v>145</v>
      </c>
      <c r="X269" s="111" t="s">
        <v>446</v>
      </c>
      <c r="Y269" s="111" t="s">
        <v>1618</v>
      </c>
      <c r="Z269" s="122"/>
      <c r="AA269" s="100" t="s">
        <v>350</v>
      </c>
      <c r="AB269" s="96" t="s">
        <v>446</v>
      </c>
      <c r="AC269" s="96" t="s">
        <v>291</v>
      </c>
      <c r="AD269" s="100" t="s">
        <v>118</v>
      </c>
      <c r="AE269" s="96"/>
      <c r="AF269" s="129" t="s">
        <v>119</v>
      </c>
      <c r="AG269" s="96" t="s">
        <v>53</v>
      </c>
      <c r="AH269" s="96" t="s">
        <v>120</v>
      </c>
      <c r="AI269" s="96">
        <v>1</v>
      </c>
      <c r="AJ269" s="148">
        <v>1.6832</v>
      </c>
      <c r="AK269" s="148">
        <v>0</v>
      </c>
      <c r="AL269" s="149">
        <v>0</v>
      </c>
      <c r="AM269" s="148">
        <v>0.56</v>
      </c>
      <c r="AN269" s="148">
        <v>0.7</v>
      </c>
      <c r="AO269" s="98">
        <v>0.314</v>
      </c>
      <c r="AP269" s="98">
        <f t="shared" si="193"/>
        <v>0.0692000000000001</v>
      </c>
      <c r="AQ269" s="98">
        <v>0.23</v>
      </c>
      <c r="AR269" s="125" t="s">
        <v>121</v>
      </c>
      <c r="AS269" s="117">
        <f t="shared" si="187"/>
        <v>1</v>
      </c>
      <c r="AT269" s="149"/>
      <c r="AU269" s="154" t="s">
        <v>1611</v>
      </c>
      <c r="AV269" s="366" t="s">
        <v>1619</v>
      </c>
      <c r="AW269" s="99"/>
      <c r="AX269" s="98"/>
      <c r="AY269" s="148"/>
      <c r="AZ269" s="126"/>
      <c r="BA269" s="98">
        <v>0.2152</v>
      </c>
      <c r="BB269" s="98">
        <v>0.246</v>
      </c>
      <c r="BC269" s="98">
        <v>0.3328</v>
      </c>
      <c r="BD269" s="172">
        <v>0.4048</v>
      </c>
      <c r="BE269" s="197">
        <f t="shared" si="185"/>
        <v>0.158</v>
      </c>
      <c r="BF269" s="201">
        <v>0.08</v>
      </c>
      <c r="BG269" s="194">
        <f t="shared" si="184"/>
        <v>0.078</v>
      </c>
      <c r="BH269" s="98">
        <v>0.23</v>
      </c>
      <c r="BI269" s="125" t="s">
        <v>121</v>
      </c>
      <c r="BJ269" s="117">
        <f t="shared" si="188"/>
        <v>1</v>
      </c>
      <c r="BK269" s="199" t="s">
        <v>122</v>
      </c>
      <c r="BL269" s="200"/>
      <c r="BM269" s="200"/>
      <c r="BN269" s="117"/>
      <c r="BO269" s="209">
        <v>45627</v>
      </c>
      <c r="BP269" s="149">
        <f t="shared" si="194"/>
        <v>0.4908</v>
      </c>
      <c r="BQ269" s="228">
        <f t="shared" si="189"/>
        <v>0.876428571428571</v>
      </c>
      <c r="BR269" s="232"/>
      <c r="BS269" s="388"/>
      <c r="BT269" s="112" t="s">
        <v>1620</v>
      </c>
      <c r="BU269" s="112"/>
      <c r="BV269" s="112"/>
      <c r="BW269" s="127">
        <f t="shared" si="190"/>
        <v>0</v>
      </c>
      <c r="BX269" s="125" t="str">
        <f t="shared" si="195"/>
        <v>办结</v>
      </c>
      <c r="BY269" s="159"/>
      <c r="BZ269" s="96" t="s">
        <v>1361</v>
      </c>
      <c r="CA269" s="99"/>
      <c r="CB269" s="199" t="s">
        <v>121</v>
      </c>
      <c r="CC269" s="199"/>
      <c r="CD269" s="199"/>
      <c r="CE269" s="95" t="s">
        <v>121</v>
      </c>
      <c r="CF269" s="95"/>
      <c r="CG269" s="199"/>
      <c r="CH269" s="199" t="s">
        <v>121</v>
      </c>
      <c r="CI269" s="199"/>
      <c r="CJ269" s="199"/>
      <c r="CK269" s="199"/>
      <c r="CL269" s="199" t="s">
        <v>125</v>
      </c>
      <c r="CM269" s="199"/>
      <c r="CN269" s="199"/>
      <c r="CO269" s="199"/>
      <c r="CP269" s="95" t="s">
        <v>121</v>
      </c>
      <c r="CQ269" s="199"/>
      <c r="CR269" s="199"/>
      <c r="CS269" s="95" t="s">
        <v>125</v>
      </c>
      <c r="CT269" s="199"/>
      <c r="CU269" s="199"/>
      <c r="CV269" s="199" t="s">
        <v>125</v>
      </c>
      <c r="CW269" s="199" t="s">
        <v>125</v>
      </c>
      <c r="CX269" s="95"/>
      <c r="CY269" s="199" t="s">
        <v>125</v>
      </c>
      <c r="CZ269" s="199"/>
      <c r="DA269" s="199"/>
      <c r="DB269" s="199" t="s">
        <v>121</v>
      </c>
      <c r="DC269" s="95"/>
      <c r="DD269" s="199" t="s">
        <v>121</v>
      </c>
      <c r="DE269" s="199"/>
      <c r="DF269" s="199" t="s">
        <v>125</v>
      </c>
      <c r="DG269" s="199"/>
      <c r="DH269" s="101"/>
      <c r="DI269" s="101"/>
      <c r="DJ269" s="101"/>
      <c r="DK269" s="101"/>
      <c r="DL269" s="101"/>
      <c r="DM269" s="148">
        <v>0.7</v>
      </c>
      <c r="DN269" s="148">
        <f t="shared" si="196"/>
        <v>-0.7</v>
      </c>
      <c r="DO269" s="148">
        <v>0.7</v>
      </c>
      <c r="DP269" s="101"/>
      <c r="DQ269" s="101"/>
      <c r="DR269" s="100" t="s">
        <v>1621</v>
      </c>
      <c r="DS269" s="101" t="s">
        <v>1622</v>
      </c>
    </row>
    <row r="270" s="14" customFormat="1" ht="212.1" customHeight="1" spans="1:123">
      <c r="A270" s="90">
        <f>+SUBTOTAL(3,G$6:$G270)</f>
        <v>240</v>
      </c>
      <c r="B270" s="94" t="str">
        <f t="shared" si="186"/>
        <v>手续已办结已开工</v>
      </c>
      <c r="C270" s="98" t="s">
        <v>1326</v>
      </c>
      <c r="D270" s="98" t="s">
        <v>1623</v>
      </c>
      <c r="E270" s="98">
        <v>21</v>
      </c>
      <c r="F270" s="96" t="s">
        <v>103</v>
      </c>
      <c r="G270" s="94" t="s">
        <v>748</v>
      </c>
      <c r="H270" s="94" t="s">
        <v>1547</v>
      </c>
      <c r="I270" s="94"/>
      <c r="J270" s="112" t="s">
        <v>1624</v>
      </c>
      <c r="K270" s="111" t="s">
        <v>1625</v>
      </c>
      <c r="L270" s="90">
        <v>1</v>
      </c>
      <c r="M270" s="94" t="s">
        <v>107</v>
      </c>
      <c r="N270" s="94" t="s">
        <v>108</v>
      </c>
      <c r="O270" s="94" t="s">
        <v>109</v>
      </c>
      <c r="P270" s="94" t="s">
        <v>162</v>
      </c>
      <c r="Q270" s="99"/>
      <c r="R270" s="121"/>
      <c r="S270" s="122" t="s">
        <v>1626</v>
      </c>
      <c r="T270" s="122"/>
      <c r="U270" s="118" t="s">
        <v>1558</v>
      </c>
      <c r="V270" s="96" t="s">
        <v>1422</v>
      </c>
      <c r="W270" s="96" t="s">
        <v>145</v>
      </c>
      <c r="X270" s="111" t="s">
        <v>446</v>
      </c>
      <c r="Y270" s="122"/>
      <c r="Z270" s="122"/>
      <c r="AA270" s="100" t="s">
        <v>350</v>
      </c>
      <c r="AB270" s="96" t="s">
        <v>446</v>
      </c>
      <c r="AC270" s="96" t="s">
        <v>291</v>
      </c>
      <c r="AD270" s="100" t="s">
        <v>118</v>
      </c>
      <c r="AE270" s="96"/>
      <c r="AF270" s="129" t="s">
        <v>119</v>
      </c>
      <c r="AG270" s="96" t="s">
        <v>53</v>
      </c>
      <c r="AH270" s="96" t="s">
        <v>120</v>
      </c>
      <c r="AI270" s="96">
        <v>1</v>
      </c>
      <c r="AJ270" s="148">
        <v>2.01</v>
      </c>
      <c r="AK270" s="148">
        <v>0</v>
      </c>
      <c r="AL270" s="149">
        <v>0</v>
      </c>
      <c r="AM270" s="148">
        <v>0.8</v>
      </c>
      <c r="AN270" s="148">
        <v>0.8</v>
      </c>
      <c r="AO270" s="98">
        <v>0.4773</v>
      </c>
      <c r="AP270" s="98">
        <f t="shared" si="193"/>
        <v>0.0909000000000001</v>
      </c>
      <c r="AQ270" s="98">
        <v>0.37</v>
      </c>
      <c r="AR270" s="125" t="s">
        <v>121</v>
      </c>
      <c r="AS270" s="117">
        <f t="shared" si="187"/>
        <v>1</v>
      </c>
      <c r="AT270" s="149"/>
      <c r="AU270" s="154" t="s">
        <v>1611</v>
      </c>
      <c r="AV270" s="367" t="s">
        <v>1627</v>
      </c>
      <c r="AW270" s="99"/>
      <c r="AX270" s="98"/>
      <c r="AY270" s="148"/>
      <c r="AZ270" s="126"/>
      <c r="BA270" s="98">
        <v>0.2863</v>
      </c>
      <c r="BB270" s="98">
        <v>0.3227</v>
      </c>
      <c r="BC270" s="98">
        <v>0.4281</v>
      </c>
      <c r="BD270" s="172">
        <v>0.5171</v>
      </c>
      <c r="BE270" s="197">
        <f t="shared" si="185"/>
        <v>0.281</v>
      </c>
      <c r="BF270" s="201">
        <v>0.09</v>
      </c>
      <c r="BG270" s="194">
        <f t="shared" si="184"/>
        <v>0.191</v>
      </c>
      <c r="BH270" s="98">
        <v>0.37</v>
      </c>
      <c r="BI270" s="125" t="s">
        <v>121</v>
      </c>
      <c r="BJ270" s="117">
        <f t="shared" si="188"/>
        <v>1</v>
      </c>
      <c r="BK270" s="199" t="s">
        <v>122</v>
      </c>
      <c r="BL270" s="200"/>
      <c r="BM270" s="200"/>
      <c r="BN270" s="117"/>
      <c r="BO270" s="209" t="s">
        <v>1628</v>
      </c>
      <c r="BP270" s="149">
        <f t="shared" si="194"/>
        <v>0.7091</v>
      </c>
      <c r="BQ270" s="228">
        <f t="shared" si="189"/>
        <v>0.886375</v>
      </c>
      <c r="BR270" s="232"/>
      <c r="BS270" s="388"/>
      <c r="BT270" s="112" t="s">
        <v>1629</v>
      </c>
      <c r="BU270" s="112"/>
      <c r="BV270" s="112"/>
      <c r="BW270" s="127">
        <f t="shared" si="190"/>
        <v>0</v>
      </c>
      <c r="BX270" s="125" t="str">
        <f t="shared" si="195"/>
        <v>办结</v>
      </c>
      <c r="BY270" s="159"/>
      <c r="BZ270" s="96" t="s">
        <v>1361</v>
      </c>
      <c r="CA270" s="99"/>
      <c r="CB270" s="199" t="s">
        <v>121</v>
      </c>
      <c r="CC270" s="199"/>
      <c r="CD270" s="199"/>
      <c r="CE270" s="95" t="s">
        <v>121</v>
      </c>
      <c r="CF270" s="95"/>
      <c r="CG270" s="199"/>
      <c r="CH270" s="199" t="s">
        <v>121</v>
      </c>
      <c r="CI270" s="199"/>
      <c r="CJ270" s="199"/>
      <c r="CK270" s="199"/>
      <c r="CL270" s="199" t="s">
        <v>121</v>
      </c>
      <c r="CM270" s="199"/>
      <c r="CN270" s="199"/>
      <c r="CO270" s="199"/>
      <c r="CP270" s="95" t="s">
        <v>121</v>
      </c>
      <c r="CQ270" s="199"/>
      <c r="CR270" s="199"/>
      <c r="CS270" s="95" t="s">
        <v>125</v>
      </c>
      <c r="CT270" s="199"/>
      <c r="CU270" s="199"/>
      <c r="CV270" s="199" t="s">
        <v>125</v>
      </c>
      <c r="CW270" s="199" t="s">
        <v>125</v>
      </c>
      <c r="CX270" s="95"/>
      <c r="CY270" s="199" t="s">
        <v>125</v>
      </c>
      <c r="CZ270" s="199"/>
      <c r="DA270" s="199"/>
      <c r="DB270" s="199" t="s">
        <v>121</v>
      </c>
      <c r="DC270" s="95"/>
      <c r="DD270" s="199" t="s">
        <v>121</v>
      </c>
      <c r="DE270" s="199"/>
      <c r="DF270" s="199" t="s">
        <v>125</v>
      </c>
      <c r="DG270" s="199"/>
      <c r="DH270" s="99"/>
      <c r="DI270" s="99"/>
      <c r="DJ270" s="99"/>
      <c r="DK270" s="99"/>
      <c r="DL270" s="99"/>
      <c r="DM270" s="148">
        <v>0.8</v>
      </c>
      <c r="DN270" s="148">
        <f t="shared" si="196"/>
        <v>-0.8</v>
      </c>
      <c r="DO270" s="148">
        <v>0.8</v>
      </c>
      <c r="DP270" s="99"/>
      <c r="DQ270" s="99"/>
      <c r="DR270" s="96" t="s">
        <v>1581</v>
      </c>
      <c r="DS270" s="395">
        <v>15947399999</v>
      </c>
    </row>
    <row r="271" s="27" customFormat="1" ht="122.1" customHeight="1" spans="1:123">
      <c r="A271" s="90">
        <f>+SUBTOTAL(3,G$6:$G271)</f>
        <v>241</v>
      </c>
      <c r="B271" s="94" t="str">
        <f t="shared" si="186"/>
        <v>手续已办结已开工</v>
      </c>
      <c r="C271" s="98" t="s">
        <v>1535</v>
      </c>
      <c r="D271" s="98" t="s">
        <v>1630</v>
      </c>
      <c r="E271" s="98">
        <v>54</v>
      </c>
      <c r="F271" s="96" t="s">
        <v>103</v>
      </c>
      <c r="G271" s="94" t="s">
        <v>748</v>
      </c>
      <c r="H271" s="94" t="s">
        <v>1547</v>
      </c>
      <c r="I271" s="94"/>
      <c r="J271" s="110" t="s">
        <v>1631</v>
      </c>
      <c r="K271" s="111" t="s">
        <v>1632</v>
      </c>
      <c r="L271" s="90">
        <v>1</v>
      </c>
      <c r="M271" s="94" t="s">
        <v>107</v>
      </c>
      <c r="N271" s="94" t="s">
        <v>108</v>
      </c>
      <c r="O271" s="94" t="s">
        <v>109</v>
      </c>
      <c r="P271" s="94" t="s">
        <v>162</v>
      </c>
      <c r="Q271" s="99"/>
      <c r="R271" s="122"/>
      <c r="S271" s="101" t="s">
        <v>1633</v>
      </c>
      <c r="T271" s="101"/>
      <c r="U271" s="96" t="s">
        <v>1558</v>
      </c>
      <c r="V271" s="96" t="s">
        <v>1422</v>
      </c>
      <c r="W271" s="96" t="s">
        <v>145</v>
      </c>
      <c r="X271" s="111" t="s">
        <v>446</v>
      </c>
      <c r="Y271" s="100" t="s">
        <v>1634</v>
      </c>
      <c r="Z271" s="122"/>
      <c r="AA271" s="100" t="s">
        <v>350</v>
      </c>
      <c r="AB271" s="96" t="s">
        <v>446</v>
      </c>
      <c r="AC271" s="96" t="s">
        <v>291</v>
      </c>
      <c r="AD271" s="136" t="s">
        <v>118</v>
      </c>
      <c r="AE271" s="96"/>
      <c r="AF271" s="129" t="s">
        <v>119</v>
      </c>
      <c r="AG271" s="96" t="s">
        <v>53</v>
      </c>
      <c r="AH271" s="96" t="s">
        <v>120</v>
      </c>
      <c r="AI271" s="96"/>
      <c r="AJ271" s="148">
        <v>0.63</v>
      </c>
      <c r="AK271" s="148">
        <v>0</v>
      </c>
      <c r="AL271" s="149">
        <v>0</v>
      </c>
      <c r="AM271" s="148">
        <v>0.25</v>
      </c>
      <c r="AN271" s="148">
        <v>0.3</v>
      </c>
      <c r="AO271" s="98">
        <v>0.0737</v>
      </c>
      <c r="AP271" s="98">
        <f t="shared" si="193"/>
        <v>0.0013</v>
      </c>
      <c r="AQ271" s="98">
        <v>0.04</v>
      </c>
      <c r="AR271" s="125" t="s">
        <v>121</v>
      </c>
      <c r="AS271" s="117">
        <f t="shared" si="187"/>
        <v>1</v>
      </c>
      <c r="AT271" s="101"/>
      <c r="AU271" s="154" t="s">
        <v>1611</v>
      </c>
      <c r="AV271" s="367" t="s">
        <v>1635</v>
      </c>
      <c r="AW271" s="99"/>
      <c r="AX271" s="98"/>
      <c r="AY271" s="148"/>
      <c r="AZ271" s="94"/>
      <c r="BA271" s="98">
        <v>0.1604</v>
      </c>
      <c r="BB271" s="98">
        <v>0.1763</v>
      </c>
      <c r="BC271" s="98">
        <v>0.2137</v>
      </c>
      <c r="BD271" s="172">
        <v>0.2439</v>
      </c>
      <c r="BE271" s="197">
        <v>0.035</v>
      </c>
      <c r="BF271" s="201">
        <v>0.035</v>
      </c>
      <c r="BG271" s="194">
        <f t="shared" si="184"/>
        <v>0</v>
      </c>
      <c r="BH271" s="98">
        <v>0.04</v>
      </c>
      <c r="BI271" s="125" t="s">
        <v>121</v>
      </c>
      <c r="BJ271" s="117">
        <f t="shared" si="188"/>
        <v>1</v>
      </c>
      <c r="BK271" s="199" t="s">
        <v>122</v>
      </c>
      <c r="BL271" s="122"/>
      <c r="BM271" s="122"/>
      <c r="BN271" s="117"/>
      <c r="BO271" s="209">
        <v>45627</v>
      </c>
      <c r="BP271" s="149">
        <f t="shared" si="194"/>
        <v>0.2487</v>
      </c>
      <c r="BQ271" s="228">
        <f t="shared" si="189"/>
        <v>0.9948</v>
      </c>
      <c r="BR271" s="232"/>
      <c r="BS271" s="122"/>
      <c r="BT271" s="112" t="s">
        <v>1636</v>
      </c>
      <c r="BU271" s="112"/>
      <c r="BV271" s="112"/>
      <c r="BW271" s="127">
        <f t="shared" si="190"/>
        <v>0</v>
      </c>
      <c r="BX271" s="125" t="str">
        <f t="shared" si="195"/>
        <v>办结</v>
      </c>
      <c r="BY271" s="159"/>
      <c r="BZ271" s="96" t="s">
        <v>1361</v>
      </c>
      <c r="CA271" s="99"/>
      <c r="CB271" s="199" t="s">
        <v>121</v>
      </c>
      <c r="CC271" s="199"/>
      <c r="CD271" s="199"/>
      <c r="CE271" s="95" t="s">
        <v>121</v>
      </c>
      <c r="CF271" s="95"/>
      <c r="CG271" s="199"/>
      <c r="CH271" s="199" t="s">
        <v>121</v>
      </c>
      <c r="CI271" s="199"/>
      <c r="CJ271" s="199"/>
      <c r="CK271" s="199"/>
      <c r="CL271" s="199" t="s">
        <v>121</v>
      </c>
      <c r="CM271" s="199"/>
      <c r="CN271" s="199"/>
      <c r="CO271" s="199"/>
      <c r="CP271" s="95" t="s">
        <v>121</v>
      </c>
      <c r="CQ271" s="199"/>
      <c r="CR271" s="199"/>
      <c r="CS271" s="95" t="s">
        <v>125</v>
      </c>
      <c r="CT271" s="199"/>
      <c r="CU271" s="199"/>
      <c r="CV271" s="199" t="s">
        <v>125</v>
      </c>
      <c r="CW271" s="199" t="s">
        <v>125</v>
      </c>
      <c r="CX271" s="95"/>
      <c r="CY271" s="199" t="s">
        <v>121</v>
      </c>
      <c r="CZ271" s="199"/>
      <c r="DA271" s="199"/>
      <c r="DB271" s="199" t="s">
        <v>121</v>
      </c>
      <c r="DC271" s="95"/>
      <c r="DD271" s="199" t="s">
        <v>121</v>
      </c>
      <c r="DE271" s="199"/>
      <c r="DF271" s="199" t="s">
        <v>125</v>
      </c>
      <c r="DG271" s="199"/>
      <c r="DH271" s="101"/>
      <c r="DI271" s="101"/>
      <c r="DJ271" s="101"/>
      <c r="DK271" s="101"/>
      <c r="DL271" s="101"/>
      <c r="DM271" s="148">
        <v>0.3</v>
      </c>
      <c r="DN271" s="148">
        <f t="shared" si="196"/>
        <v>-0.3</v>
      </c>
      <c r="DO271" s="148">
        <v>0.3</v>
      </c>
      <c r="DP271" s="101"/>
      <c r="DQ271" s="101"/>
      <c r="DR271" s="100" t="s">
        <v>1637</v>
      </c>
      <c r="DS271" s="100">
        <v>15247703606</v>
      </c>
    </row>
    <row r="272" s="14" customFormat="1" ht="159.95" customHeight="1" spans="1:123">
      <c r="A272" s="90">
        <f>+SUBTOTAL(3,G$6:$G272)</f>
        <v>242</v>
      </c>
      <c r="B272" s="94" t="s">
        <v>127</v>
      </c>
      <c r="C272" s="98"/>
      <c r="D272" s="98"/>
      <c r="E272" s="98"/>
      <c r="F272" s="99"/>
      <c r="G272" s="94" t="s">
        <v>748</v>
      </c>
      <c r="H272" s="94" t="s">
        <v>1547</v>
      </c>
      <c r="I272" s="94"/>
      <c r="J272" s="112" t="s">
        <v>1638</v>
      </c>
      <c r="K272" s="111" t="s">
        <v>1639</v>
      </c>
      <c r="L272" s="90">
        <v>1</v>
      </c>
      <c r="M272" s="94" t="s">
        <v>176</v>
      </c>
      <c r="N272" s="90"/>
      <c r="O272" s="90"/>
      <c r="P272" s="90"/>
      <c r="Q272" s="99"/>
      <c r="R272" s="99"/>
      <c r="S272" s="101" t="s">
        <v>1640</v>
      </c>
      <c r="T272" s="101"/>
      <c r="U272" s="96" t="s">
        <v>1558</v>
      </c>
      <c r="V272" s="96" t="s">
        <v>1422</v>
      </c>
      <c r="W272" s="96" t="s">
        <v>145</v>
      </c>
      <c r="X272" s="111" t="s">
        <v>446</v>
      </c>
      <c r="Y272" s="100" t="s">
        <v>1634</v>
      </c>
      <c r="Z272" s="122"/>
      <c r="AA272" s="100" t="s">
        <v>350</v>
      </c>
      <c r="AB272" s="96" t="s">
        <v>446</v>
      </c>
      <c r="AC272" s="96" t="s">
        <v>291</v>
      </c>
      <c r="AD272" s="136" t="s">
        <v>133</v>
      </c>
      <c r="AE272" s="96"/>
      <c r="AF272" s="129" t="s">
        <v>119</v>
      </c>
      <c r="AG272" s="96" t="s">
        <v>53</v>
      </c>
      <c r="AH272" s="96" t="s">
        <v>168</v>
      </c>
      <c r="AI272" s="96">
        <v>1</v>
      </c>
      <c r="AJ272" s="148">
        <v>0.38</v>
      </c>
      <c r="AK272" s="148">
        <v>0.0628</v>
      </c>
      <c r="AL272" s="149">
        <v>0.0628</v>
      </c>
      <c r="AM272" s="148">
        <v>0.31</v>
      </c>
      <c r="AN272" s="148">
        <v>0.38</v>
      </c>
      <c r="AO272" s="98">
        <v>0</v>
      </c>
      <c r="AP272" s="98">
        <f t="shared" si="193"/>
        <v>0.0267</v>
      </c>
      <c r="AQ272" s="98"/>
      <c r="AR272" s="125" t="s">
        <v>121</v>
      </c>
      <c r="AS272" s="117">
        <f t="shared" si="187"/>
        <v>1</v>
      </c>
      <c r="AT272" s="99" t="s">
        <v>184</v>
      </c>
      <c r="AU272" s="99" t="s">
        <v>1641</v>
      </c>
      <c r="AV272" s="99" t="s">
        <v>1642</v>
      </c>
      <c r="AW272" s="99"/>
      <c r="AX272" s="98"/>
      <c r="AY272" s="181">
        <v>0</v>
      </c>
      <c r="AZ272" s="98">
        <v>0.2028</v>
      </c>
      <c r="BA272" s="98">
        <v>0.2633</v>
      </c>
      <c r="BB272" s="98">
        <v>0.2833</v>
      </c>
      <c r="BC272" s="98">
        <v>0.2833</v>
      </c>
      <c r="BD272" s="172">
        <v>0.3101</v>
      </c>
      <c r="BE272" s="197">
        <v>0</v>
      </c>
      <c r="BF272" s="380"/>
      <c r="BG272" s="194">
        <f t="shared" si="184"/>
        <v>0</v>
      </c>
      <c r="BI272" s="125" t="s">
        <v>137</v>
      </c>
      <c r="BJ272" s="117">
        <f t="shared" si="188"/>
        <v>1</v>
      </c>
      <c r="BK272" s="199" t="s">
        <v>187</v>
      </c>
      <c r="BL272" s="121"/>
      <c r="BM272" s="121"/>
      <c r="BN272" s="117">
        <v>1</v>
      </c>
      <c r="BO272" s="209">
        <v>45139</v>
      </c>
      <c r="BP272" s="149">
        <f t="shared" si="194"/>
        <v>0.2833</v>
      </c>
      <c r="BQ272" s="228">
        <f t="shared" si="189"/>
        <v>0.913870967741935</v>
      </c>
      <c r="BR272" s="232"/>
      <c r="BS272" s="200"/>
      <c r="BT272" s="112" t="s">
        <v>355</v>
      </c>
      <c r="BU272" s="124"/>
      <c r="BV272" s="112"/>
      <c r="BW272" s="127">
        <f t="shared" si="190"/>
        <v>0</v>
      </c>
      <c r="BX272" s="125" t="str">
        <f t="shared" si="195"/>
        <v>办结</v>
      </c>
      <c r="BY272" s="159"/>
      <c r="BZ272" s="96" t="s">
        <v>1361</v>
      </c>
      <c r="CA272" s="99"/>
      <c r="CB272" s="199" t="s">
        <v>121</v>
      </c>
      <c r="CC272" s="199"/>
      <c r="CD272" s="199"/>
      <c r="CE272" s="95" t="s">
        <v>121</v>
      </c>
      <c r="CF272" s="95"/>
      <c r="CG272" s="95"/>
      <c r="CH272" s="199" t="s">
        <v>121</v>
      </c>
      <c r="CI272" s="199"/>
      <c r="CJ272" s="199"/>
      <c r="CK272" s="199"/>
      <c r="CL272" s="199" t="s">
        <v>121</v>
      </c>
      <c r="CM272" s="199"/>
      <c r="CN272" s="199"/>
      <c r="CO272" s="199"/>
      <c r="CP272" s="95" t="s">
        <v>121</v>
      </c>
      <c r="CQ272" s="95"/>
      <c r="CR272" s="95"/>
      <c r="CS272" s="95" t="s">
        <v>125</v>
      </c>
      <c r="CT272" s="95"/>
      <c r="CU272" s="95"/>
      <c r="CV272" s="199" t="s">
        <v>125</v>
      </c>
      <c r="CW272" s="199" t="s">
        <v>125</v>
      </c>
      <c r="CX272" s="95"/>
      <c r="CY272" s="199" t="s">
        <v>121</v>
      </c>
      <c r="CZ272" s="199"/>
      <c r="DA272" s="199"/>
      <c r="DB272" s="199" t="s">
        <v>121</v>
      </c>
      <c r="DC272" s="199"/>
      <c r="DD272" s="199" t="s">
        <v>121</v>
      </c>
      <c r="DE272" s="199"/>
      <c r="DF272" s="199" t="s">
        <v>125</v>
      </c>
      <c r="DG272" s="199"/>
      <c r="DH272" s="101"/>
      <c r="DI272" s="101"/>
      <c r="DJ272" s="101"/>
      <c r="DK272" s="101"/>
      <c r="DL272" s="101"/>
      <c r="DM272" s="148">
        <v>0.38</v>
      </c>
      <c r="DN272" s="148">
        <f t="shared" si="196"/>
        <v>-0.38</v>
      </c>
      <c r="DO272" s="148">
        <v>0.38</v>
      </c>
      <c r="DP272" s="101"/>
      <c r="DQ272" s="101"/>
      <c r="DR272" s="101"/>
      <c r="DS272" s="101"/>
    </row>
    <row r="273" s="14" customFormat="1" ht="101.1" customHeight="1" spans="1:123">
      <c r="A273" s="90">
        <f>+SUBTOTAL(3,G$6:$G273)</f>
        <v>243</v>
      </c>
      <c r="B273" s="94" t="str">
        <f t="shared" ref="B273:B276" si="197">_xlfn.IFS(AND(BI273="否",BX273="办结"),"手续已办结未开工",AND(BI273="是",BX273="未办结"),"手续未办结已开工",AND(BI273="否",BX273="未办结"),"手续未办结未开工",AND(BI273="是",BX273="办结"),"手续已办结已开工")</f>
        <v>手续已办结已开工</v>
      </c>
      <c r="C273" s="98"/>
      <c r="D273" s="98"/>
      <c r="E273" s="98"/>
      <c r="F273" s="96"/>
      <c r="G273" s="94" t="s">
        <v>748</v>
      </c>
      <c r="H273" s="94" t="s">
        <v>1547</v>
      </c>
      <c r="I273" s="94"/>
      <c r="J273" s="112" t="s">
        <v>1643</v>
      </c>
      <c r="K273" s="111" t="s">
        <v>1644</v>
      </c>
      <c r="L273" s="94">
        <v>1</v>
      </c>
      <c r="M273" s="94" t="s">
        <v>107</v>
      </c>
      <c r="N273" s="94"/>
      <c r="O273" s="94"/>
      <c r="P273" s="94"/>
      <c r="Q273" s="100"/>
      <c r="R273" s="100"/>
      <c r="S273" s="111" t="s">
        <v>1645</v>
      </c>
      <c r="T273" s="111"/>
      <c r="U273" s="96" t="s">
        <v>1646</v>
      </c>
      <c r="V273" s="96" t="s">
        <v>1422</v>
      </c>
      <c r="W273" s="96" t="s">
        <v>145</v>
      </c>
      <c r="X273" s="111" t="s">
        <v>446</v>
      </c>
      <c r="Y273" s="100" t="s">
        <v>1634</v>
      </c>
      <c r="Z273" s="122"/>
      <c r="AA273" s="100" t="s">
        <v>350</v>
      </c>
      <c r="AB273" s="96" t="s">
        <v>446</v>
      </c>
      <c r="AC273" s="96" t="s">
        <v>291</v>
      </c>
      <c r="AD273" s="136" t="s">
        <v>133</v>
      </c>
      <c r="AE273" s="96"/>
      <c r="AF273" s="100" t="s">
        <v>134</v>
      </c>
      <c r="AG273" s="87" t="s">
        <v>53</v>
      </c>
      <c r="AH273" s="96"/>
      <c r="AI273" s="87"/>
      <c r="AJ273" s="148">
        <v>0.12</v>
      </c>
      <c r="AK273" s="148">
        <v>0</v>
      </c>
      <c r="AL273" s="149">
        <v>0</v>
      </c>
      <c r="AM273" s="140">
        <v>0.1</v>
      </c>
      <c r="AN273" s="140">
        <v>0.1</v>
      </c>
      <c r="AO273" s="98">
        <v>0</v>
      </c>
      <c r="AP273" s="98">
        <f t="shared" si="193"/>
        <v>0</v>
      </c>
      <c r="AQ273" s="98"/>
      <c r="AR273" s="125" t="s">
        <v>231</v>
      </c>
      <c r="AS273" s="117">
        <f t="shared" si="187"/>
        <v>0</v>
      </c>
      <c r="AT273" s="129"/>
      <c r="AU273" s="129"/>
      <c r="AV273" s="129"/>
      <c r="AW273" s="96"/>
      <c r="AX273" s="95"/>
      <c r="AY273" s="140"/>
      <c r="AZ273" s="140"/>
      <c r="BA273" s="98"/>
      <c r="BB273" s="98"/>
      <c r="BC273" s="98"/>
      <c r="BD273" s="172"/>
      <c r="BE273" s="197">
        <f t="shared" ref="BE273:BE275" si="198">BH273-(BD273-BC273)</f>
        <v>0.1</v>
      </c>
      <c r="BF273" s="201">
        <v>0.018</v>
      </c>
      <c r="BG273" s="194">
        <f t="shared" si="184"/>
        <v>0.082</v>
      </c>
      <c r="BH273" s="148">
        <v>0.1</v>
      </c>
      <c r="BI273" s="125" t="s">
        <v>121</v>
      </c>
      <c r="BJ273" s="117">
        <f t="shared" si="188"/>
        <v>1</v>
      </c>
      <c r="BK273" s="202">
        <v>45078</v>
      </c>
      <c r="BL273" s="205"/>
      <c r="BM273" s="205"/>
      <c r="BN273" s="159">
        <v>1</v>
      </c>
      <c r="BO273" s="208">
        <v>45231</v>
      </c>
      <c r="BP273" s="149">
        <f t="shared" si="194"/>
        <v>0.1</v>
      </c>
      <c r="BQ273" s="228">
        <f t="shared" si="189"/>
        <v>1</v>
      </c>
      <c r="BR273" s="232" t="s">
        <v>1512</v>
      </c>
      <c r="BS273" s="110" t="s">
        <v>625</v>
      </c>
      <c r="BT273" s="112" t="s">
        <v>1647</v>
      </c>
      <c r="BU273" s="112" t="s">
        <v>1648</v>
      </c>
      <c r="BV273" s="112"/>
      <c r="BW273" s="127">
        <f t="shared" si="190"/>
        <v>0</v>
      </c>
      <c r="BX273" s="125" t="str">
        <f t="shared" si="195"/>
        <v>办结</v>
      </c>
      <c r="BY273" s="297" t="s">
        <v>1515</v>
      </c>
      <c r="BZ273" s="96" t="s">
        <v>139</v>
      </c>
      <c r="CA273" s="99"/>
      <c r="CB273" s="199" t="s">
        <v>121</v>
      </c>
      <c r="CC273" s="199"/>
      <c r="CD273" s="199"/>
      <c r="CE273" s="199" t="s">
        <v>121</v>
      </c>
      <c r="CF273" s="95"/>
      <c r="CG273" s="199"/>
      <c r="CH273" s="199" t="s">
        <v>121</v>
      </c>
      <c r="CI273" s="199"/>
      <c r="CJ273" s="199"/>
      <c r="CK273" s="199"/>
      <c r="CL273" s="199" t="s">
        <v>125</v>
      </c>
      <c r="CM273" s="199"/>
      <c r="CN273" s="199"/>
      <c r="CO273" s="199"/>
      <c r="CP273" s="199" t="s">
        <v>121</v>
      </c>
      <c r="CQ273" s="199"/>
      <c r="CR273" s="199"/>
      <c r="CS273" s="95" t="s">
        <v>125</v>
      </c>
      <c r="CT273" s="199"/>
      <c r="CU273" s="199"/>
      <c r="CV273" s="199" t="s">
        <v>125</v>
      </c>
      <c r="CW273" s="199" t="s">
        <v>125</v>
      </c>
      <c r="CX273" s="95"/>
      <c r="CY273" s="199" t="s">
        <v>121</v>
      </c>
      <c r="CZ273" s="199" t="s">
        <v>837</v>
      </c>
      <c r="DA273" s="95">
        <v>20230728</v>
      </c>
      <c r="DB273" s="199" t="s">
        <v>121</v>
      </c>
      <c r="DC273" s="95" t="s">
        <v>518</v>
      </c>
      <c r="DD273" s="199" t="s">
        <v>121</v>
      </c>
      <c r="DE273" s="199" t="s">
        <v>978</v>
      </c>
      <c r="DF273" s="96" t="s">
        <v>125</v>
      </c>
      <c r="DG273" s="199"/>
      <c r="DH273" s="100"/>
      <c r="DI273" s="100"/>
      <c r="DJ273" s="100"/>
      <c r="DK273" s="100"/>
      <c r="DL273" s="100"/>
      <c r="DM273" s="140">
        <v>0.1</v>
      </c>
      <c r="DN273" s="148">
        <f t="shared" si="196"/>
        <v>-0.1</v>
      </c>
      <c r="DO273" s="140">
        <v>0.1</v>
      </c>
      <c r="DP273" s="100"/>
      <c r="DQ273" s="100"/>
      <c r="DR273" s="100"/>
      <c r="DS273" s="100"/>
    </row>
    <row r="274" s="44" customFormat="1" ht="143.1" customHeight="1" spans="1:123">
      <c r="A274" s="90">
        <f>+SUBTOTAL(3,G$6:$G274)</f>
        <v>244</v>
      </c>
      <c r="B274" s="94" t="str">
        <f t="shared" si="197"/>
        <v>手续已办结已开工</v>
      </c>
      <c r="C274" s="98"/>
      <c r="D274" s="98"/>
      <c r="E274" s="98"/>
      <c r="F274" s="99"/>
      <c r="G274" s="94" t="s">
        <v>748</v>
      </c>
      <c r="H274" s="94" t="s">
        <v>1547</v>
      </c>
      <c r="I274" s="94"/>
      <c r="J274" s="112" t="s">
        <v>1649</v>
      </c>
      <c r="K274" s="111" t="s">
        <v>1650</v>
      </c>
      <c r="L274" s="90">
        <v>1</v>
      </c>
      <c r="M274" s="94" t="s">
        <v>107</v>
      </c>
      <c r="N274" s="90"/>
      <c r="O274" s="90"/>
      <c r="P274" s="90"/>
      <c r="Q274" s="99"/>
      <c r="R274" s="99"/>
      <c r="S274" s="157" t="s">
        <v>1651</v>
      </c>
      <c r="T274" s="157"/>
      <c r="U274" s="96" t="s">
        <v>1558</v>
      </c>
      <c r="V274" s="96" t="s">
        <v>1652</v>
      </c>
      <c r="W274" s="96" t="s">
        <v>145</v>
      </c>
      <c r="X274" s="111" t="s">
        <v>446</v>
      </c>
      <c r="Y274" s="100" t="s">
        <v>1559</v>
      </c>
      <c r="Z274" s="101"/>
      <c r="AA274" s="100" t="s">
        <v>350</v>
      </c>
      <c r="AB274" s="96" t="s">
        <v>446</v>
      </c>
      <c r="AC274" s="96" t="s">
        <v>291</v>
      </c>
      <c r="AD274" s="100" t="s">
        <v>133</v>
      </c>
      <c r="AE274" s="96"/>
      <c r="AF274" s="129" t="s">
        <v>119</v>
      </c>
      <c r="AG274" s="87"/>
      <c r="AH274" s="96" t="s">
        <v>120</v>
      </c>
      <c r="AI274" s="87"/>
      <c r="AJ274" s="148">
        <v>0.1626</v>
      </c>
      <c r="AK274" s="148"/>
      <c r="AL274" s="149">
        <v>0</v>
      </c>
      <c r="AM274" s="148">
        <v>0.16</v>
      </c>
      <c r="AN274" s="148">
        <v>0.16</v>
      </c>
      <c r="AO274" s="98">
        <v>0.0785</v>
      </c>
      <c r="AP274" s="98">
        <f t="shared" si="193"/>
        <v>0.0244</v>
      </c>
      <c r="AQ274" s="98">
        <v>0.07</v>
      </c>
      <c r="AR274" s="125" t="s">
        <v>121</v>
      </c>
      <c r="AS274" s="117">
        <f t="shared" si="187"/>
        <v>1</v>
      </c>
      <c r="AT274" s="149"/>
      <c r="AU274" s="99">
        <v>202302</v>
      </c>
      <c r="AV274" s="99" t="s">
        <v>1653</v>
      </c>
      <c r="AW274" s="99">
        <v>0</v>
      </c>
      <c r="AX274" s="98">
        <v>0.0054</v>
      </c>
      <c r="AY274" s="98">
        <v>0.0188</v>
      </c>
      <c r="AZ274" s="99">
        <v>0.0574</v>
      </c>
      <c r="BA274" s="98">
        <v>0.0693</v>
      </c>
      <c r="BB274" s="98">
        <v>0.0844</v>
      </c>
      <c r="BC274" s="98">
        <v>0.0963</v>
      </c>
      <c r="BD274" s="172">
        <v>0.127</v>
      </c>
      <c r="BE274" s="197">
        <f t="shared" si="198"/>
        <v>0.0393</v>
      </c>
      <c r="BF274" s="201">
        <v>0.038</v>
      </c>
      <c r="BG274" s="194">
        <f t="shared" si="184"/>
        <v>0.0013</v>
      </c>
      <c r="BH274" s="98">
        <v>0.07</v>
      </c>
      <c r="BI274" s="125" t="s">
        <v>121</v>
      </c>
      <c r="BJ274" s="117">
        <f t="shared" si="188"/>
        <v>1</v>
      </c>
      <c r="BK274" s="199" t="s">
        <v>122</v>
      </c>
      <c r="BL274" s="200"/>
      <c r="BM274" s="200"/>
      <c r="BN274" s="117">
        <v>1</v>
      </c>
      <c r="BO274" s="209">
        <v>45139</v>
      </c>
      <c r="BP274" s="149">
        <f t="shared" si="194"/>
        <v>0.1356</v>
      </c>
      <c r="BQ274" s="228">
        <f t="shared" si="189"/>
        <v>0.8475</v>
      </c>
      <c r="BR274" s="232"/>
      <c r="BS274" s="200"/>
      <c r="BT274" s="112" t="s">
        <v>1654</v>
      </c>
      <c r="BU274" s="112"/>
      <c r="BV274" s="112"/>
      <c r="BW274" s="127">
        <f t="shared" si="190"/>
        <v>0</v>
      </c>
      <c r="BX274" s="125" t="str">
        <f t="shared" si="195"/>
        <v>办结</v>
      </c>
      <c r="BY274" s="117"/>
      <c r="BZ274" s="117"/>
      <c r="CA274" s="117"/>
      <c r="CB274" s="199" t="s">
        <v>121</v>
      </c>
      <c r="CC274" s="199"/>
      <c r="CD274" s="199"/>
      <c r="CE274" s="95" t="s">
        <v>125</v>
      </c>
      <c r="CF274" s="95"/>
      <c r="CG274" s="95"/>
      <c r="CH274" s="199" t="s">
        <v>121</v>
      </c>
      <c r="CI274" s="199"/>
      <c r="CJ274" s="199"/>
      <c r="CK274" s="199"/>
      <c r="CL274" s="199" t="s">
        <v>121</v>
      </c>
      <c r="CM274" s="199"/>
      <c r="CN274" s="199"/>
      <c r="CO274" s="199"/>
      <c r="CP274" s="199" t="s">
        <v>125</v>
      </c>
      <c r="CQ274" s="199"/>
      <c r="CR274" s="199"/>
      <c r="CS274" s="199" t="s">
        <v>125</v>
      </c>
      <c r="CT274" s="199"/>
      <c r="CU274" s="199"/>
      <c r="CV274" s="199" t="s">
        <v>125</v>
      </c>
      <c r="CW274" s="199" t="s">
        <v>125</v>
      </c>
      <c r="CX274" s="199"/>
      <c r="CY274" s="199" t="s">
        <v>125</v>
      </c>
      <c r="CZ274" s="199"/>
      <c r="DA274" s="199"/>
      <c r="DB274" s="199" t="s">
        <v>125</v>
      </c>
      <c r="DC274" s="199"/>
      <c r="DD274" s="199" t="s">
        <v>121</v>
      </c>
      <c r="DE274" s="199"/>
      <c r="DF274" s="199"/>
      <c r="DG274" s="199"/>
      <c r="DH274" s="121"/>
      <c r="DI274" s="121"/>
      <c r="DJ274" s="121"/>
      <c r="DK274" s="121"/>
      <c r="DL274" s="121"/>
      <c r="DM274" s="148">
        <v>0.16</v>
      </c>
      <c r="DN274" s="148">
        <f t="shared" si="196"/>
        <v>-0.16</v>
      </c>
      <c r="DO274" s="148">
        <v>0.16</v>
      </c>
      <c r="DP274" s="121"/>
      <c r="DQ274" s="121"/>
      <c r="DR274" s="118" t="s">
        <v>1581</v>
      </c>
      <c r="DS274" s="121">
        <v>15947399997</v>
      </c>
    </row>
    <row r="275" s="14" customFormat="1" ht="203.1" customHeight="1" spans="1:123">
      <c r="A275" s="90">
        <f>+SUBTOTAL(3,G$6:$G275)</f>
        <v>245</v>
      </c>
      <c r="B275" s="94" t="e">
        <f t="shared" si="197"/>
        <v>#N/A</v>
      </c>
      <c r="C275" s="98"/>
      <c r="D275" s="98"/>
      <c r="E275" s="98"/>
      <c r="F275" s="96" t="s">
        <v>103</v>
      </c>
      <c r="G275" s="94" t="s">
        <v>748</v>
      </c>
      <c r="H275" s="94" t="s">
        <v>1655</v>
      </c>
      <c r="I275" s="94"/>
      <c r="J275" s="112" t="s">
        <v>1656</v>
      </c>
      <c r="K275" s="111" t="s">
        <v>1657</v>
      </c>
      <c r="L275" s="90">
        <v>1</v>
      </c>
      <c r="M275" s="94" t="s">
        <v>107</v>
      </c>
      <c r="N275" s="90"/>
      <c r="O275" s="90"/>
      <c r="P275" s="90"/>
      <c r="Q275" s="99"/>
      <c r="R275" s="122"/>
      <c r="S275" s="122" t="s">
        <v>1658</v>
      </c>
      <c r="T275" s="122"/>
      <c r="U275" s="111" t="s">
        <v>1655</v>
      </c>
      <c r="V275" s="96" t="s">
        <v>1659</v>
      </c>
      <c r="W275" s="96" t="s">
        <v>145</v>
      </c>
      <c r="X275" s="111" t="s">
        <v>1136</v>
      </c>
      <c r="Y275" s="111" t="s">
        <v>1660</v>
      </c>
      <c r="Z275" s="122"/>
      <c r="AA275" s="100" t="s">
        <v>350</v>
      </c>
      <c r="AB275" s="96" t="s">
        <v>351</v>
      </c>
      <c r="AC275" s="96" t="s">
        <v>352</v>
      </c>
      <c r="AD275" s="136" t="s">
        <v>118</v>
      </c>
      <c r="AE275" s="96"/>
      <c r="AF275" s="129" t="s">
        <v>119</v>
      </c>
      <c r="AG275" s="87" t="s">
        <v>53</v>
      </c>
      <c r="AH275" s="96"/>
      <c r="AI275" s="87"/>
      <c r="AJ275" s="148">
        <v>0.5761</v>
      </c>
      <c r="AK275" s="148"/>
      <c r="AL275" s="149">
        <v>0</v>
      </c>
      <c r="AM275" s="148">
        <v>0.54</v>
      </c>
      <c r="AN275" s="148">
        <v>0.5761</v>
      </c>
      <c r="AO275" s="98">
        <v>0.0345</v>
      </c>
      <c r="AP275" s="98">
        <f t="shared" si="193"/>
        <v>-0.00159999999999993</v>
      </c>
      <c r="AQ275" s="98"/>
      <c r="AR275" s="125" t="s">
        <v>121</v>
      </c>
      <c r="AS275" s="117">
        <f t="shared" si="187"/>
        <v>1</v>
      </c>
      <c r="AT275" s="149"/>
      <c r="AU275" s="117">
        <v>202304</v>
      </c>
      <c r="AV275" s="99" t="s">
        <v>1661</v>
      </c>
      <c r="AW275" s="99"/>
      <c r="AX275" s="98">
        <v>0</v>
      </c>
      <c r="AY275" s="98">
        <v>0.0374</v>
      </c>
      <c r="AZ275" s="98">
        <v>0.2026</v>
      </c>
      <c r="BA275" s="98">
        <v>0.5416</v>
      </c>
      <c r="BB275" s="98">
        <v>0.5416</v>
      </c>
      <c r="BC275" s="98">
        <v>0.5416</v>
      </c>
      <c r="BD275" s="172">
        <v>0.5416</v>
      </c>
      <c r="BE275" s="197">
        <f t="shared" si="198"/>
        <v>0</v>
      </c>
      <c r="BF275" s="201"/>
      <c r="BG275" s="194">
        <f t="shared" si="184"/>
        <v>0</v>
      </c>
      <c r="BH275" s="98"/>
      <c r="BI275" s="125" t="s">
        <v>137</v>
      </c>
      <c r="BJ275" s="117">
        <f t="shared" si="188"/>
        <v>1</v>
      </c>
      <c r="BK275" s="199" t="s">
        <v>122</v>
      </c>
      <c r="BL275" s="200"/>
      <c r="BM275" s="200"/>
      <c r="BN275" s="117">
        <v>1</v>
      </c>
      <c r="BO275" s="209"/>
      <c r="BP275" s="149">
        <f t="shared" si="194"/>
        <v>0.5416</v>
      </c>
      <c r="BQ275" s="228">
        <f t="shared" si="189"/>
        <v>1.00296296296296</v>
      </c>
      <c r="BR275" s="232"/>
      <c r="BS275" s="200"/>
      <c r="BT275" s="124" t="s">
        <v>1662</v>
      </c>
      <c r="BU275" s="112"/>
      <c r="BV275" s="112"/>
      <c r="BW275" s="127">
        <f t="shared" si="190"/>
        <v>0</v>
      </c>
      <c r="BX275" s="125" t="str">
        <f t="shared" si="195"/>
        <v>办结</v>
      </c>
      <c r="BY275" s="117"/>
      <c r="BZ275" s="117"/>
      <c r="CA275" s="117"/>
      <c r="CB275" s="199" t="s">
        <v>121</v>
      </c>
      <c r="CC275" s="199"/>
      <c r="CD275" s="199"/>
      <c r="CE275" s="199" t="s">
        <v>121</v>
      </c>
      <c r="CF275" s="199"/>
      <c r="CG275" s="199"/>
      <c r="CH275" s="199" t="s">
        <v>121</v>
      </c>
      <c r="CI275" s="199"/>
      <c r="CJ275" s="199"/>
      <c r="CK275" s="199"/>
      <c r="CL275" s="199" t="s">
        <v>125</v>
      </c>
      <c r="CM275" s="199"/>
      <c r="CN275" s="199"/>
      <c r="CO275" s="199"/>
      <c r="CP275" s="95" t="s">
        <v>125</v>
      </c>
      <c r="CQ275" s="95"/>
      <c r="CR275" s="95"/>
      <c r="CS275" s="95" t="s">
        <v>125</v>
      </c>
      <c r="CT275" s="95"/>
      <c r="CU275" s="95"/>
      <c r="CV275" s="95" t="s">
        <v>125</v>
      </c>
      <c r="CW275" s="95" t="s">
        <v>125</v>
      </c>
      <c r="CX275" s="125"/>
      <c r="CY275" s="95" t="s">
        <v>125</v>
      </c>
      <c r="CZ275" s="95"/>
      <c r="DA275" s="95"/>
      <c r="DB275" s="199" t="s">
        <v>125</v>
      </c>
      <c r="DC275" s="199"/>
      <c r="DD275" s="199" t="s">
        <v>121</v>
      </c>
      <c r="DE275" s="199"/>
      <c r="DF275" s="199" t="s">
        <v>125</v>
      </c>
      <c r="DG275" s="199"/>
      <c r="DH275" s="101"/>
      <c r="DI275" s="101"/>
      <c r="DJ275" s="101"/>
      <c r="DK275" s="101"/>
      <c r="DL275" s="101"/>
      <c r="DM275" s="148">
        <v>0.5761</v>
      </c>
      <c r="DN275" s="148">
        <f t="shared" si="196"/>
        <v>-0.5761</v>
      </c>
      <c r="DO275" s="148">
        <v>0.6</v>
      </c>
      <c r="DP275" s="101"/>
      <c r="DQ275" s="101"/>
      <c r="DR275" s="96" t="s">
        <v>1663</v>
      </c>
      <c r="DS275" s="99">
        <v>15354940022</v>
      </c>
    </row>
    <row r="276" s="14" customFormat="1" ht="122.1" customHeight="1" spans="1:123">
      <c r="A276" s="90">
        <f>+SUBTOTAL(3,G$6:$G276)</f>
        <v>246</v>
      </c>
      <c r="B276" s="94" t="e">
        <f t="shared" si="197"/>
        <v>#N/A</v>
      </c>
      <c r="C276" s="95"/>
      <c r="D276" s="95"/>
      <c r="E276" s="95"/>
      <c r="F276" s="101"/>
      <c r="G276" s="94" t="s">
        <v>748</v>
      </c>
      <c r="H276" s="94" t="s">
        <v>1655</v>
      </c>
      <c r="I276" s="94"/>
      <c r="J276" s="112" t="s">
        <v>1664</v>
      </c>
      <c r="K276" s="111" t="s">
        <v>1665</v>
      </c>
      <c r="L276" s="90">
        <v>1</v>
      </c>
      <c r="M276" s="94" t="s">
        <v>176</v>
      </c>
      <c r="N276" s="90"/>
      <c r="O276" s="90"/>
      <c r="P276" s="90"/>
      <c r="Q276" s="99"/>
      <c r="R276" s="122"/>
      <c r="S276" s="111" t="s">
        <v>1666</v>
      </c>
      <c r="T276" s="111"/>
      <c r="U276" s="118" t="s">
        <v>1655</v>
      </c>
      <c r="V276" s="96" t="s">
        <v>1659</v>
      </c>
      <c r="W276" s="96" t="s">
        <v>145</v>
      </c>
      <c r="X276" s="111" t="s">
        <v>1136</v>
      </c>
      <c r="Y276" s="122"/>
      <c r="Z276" s="122"/>
      <c r="AA276" s="100" t="s">
        <v>350</v>
      </c>
      <c r="AB276" s="96" t="s">
        <v>351</v>
      </c>
      <c r="AC276" s="96" t="s">
        <v>352</v>
      </c>
      <c r="AD276" s="136" t="s">
        <v>133</v>
      </c>
      <c r="AE276" s="96"/>
      <c r="AF276" s="129" t="s">
        <v>119</v>
      </c>
      <c r="AG276" s="87" t="s">
        <v>53</v>
      </c>
      <c r="AH276" s="101"/>
      <c r="AI276" s="87"/>
      <c r="AJ276" s="148">
        <v>0.2659</v>
      </c>
      <c r="AK276" s="148">
        <v>0.0821</v>
      </c>
      <c r="AL276" s="149">
        <v>0.0821</v>
      </c>
      <c r="AM276" s="148">
        <v>0.104</v>
      </c>
      <c r="AN276" s="148">
        <v>0.1838</v>
      </c>
      <c r="AO276" s="98">
        <v>0</v>
      </c>
      <c r="AP276" s="98">
        <f t="shared" si="193"/>
        <v>0.029</v>
      </c>
      <c r="AQ276" s="98"/>
      <c r="AR276" s="125" t="s">
        <v>121</v>
      </c>
      <c r="AS276" s="117">
        <f t="shared" si="187"/>
        <v>1</v>
      </c>
      <c r="AT276" s="99" t="s">
        <v>184</v>
      </c>
      <c r="AU276" s="99" t="s">
        <v>1065</v>
      </c>
      <c r="AV276" s="99" t="s">
        <v>1667</v>
      </c>
      <c r="AW276" s="99">
        <v>0</v>
      </c>
      <c r="AX276" s="98">
        <v>0</v>
      </c>
      <c r="AY276" s="98">
        <v>0.0209</v>
      </c>
      <c r="AZ276" s="98">
        <v>0.025</v>
      </c>
      <c r="BA276" s="98">
        <v>0.075</v>
      </c>
      <c r="BB276" s="98">
        <v>0.075</v>
      </c>
      <c r="BC276" s="98">
        <v>0.075</v>
      </c>
      <c r="BD276" s="172">
        <v>0.104</v>
      </c>
      <c r="BE276" s="197">
        <v>0</v>
      </c>
      <c r="BF276" s="201"/>
      <c r="BG276" s="194">
        <f t="shared" si="184"/>
        <v>0</v>
      </c>
      <c r="BH276" s="98"/>
      <c r="BI276" s="125" t="s">
        <v>137</v>
      </c>
      <c r="BJ276" s="117">
        <f t="shared" si="188"/>
        <v>1</v>
      </c>
      <c r="BK276" s="199" t="s">
        <v>187</v>
      </c>
      <c r="BL276" s="121"/>
      <c r="BM276" s="121"/>
      <c r="BN276" s="117"/>
      <c r="BO276" s="209"/>
      <c r="BP276" s="149">
        <f t="shared" si="194"/>
        <v>0.075</v>
      </c>
      <c r="BQ276" s="228">
        <f t="shared" si="189"/>
        <v>0.721153846153846</v>
      </c>
      <c r="BR276" s="232"/>
      <c r="BS276" s="200"/>
      <c r="BT276" s="112" t="s">
        <v>1668</v>
      </c>
      <c r="BU276" s="110"/>
      <c r="BV276" s="112"/>
      <c r="BW276" s="127">
        <f t="shared" si="190"/>
        <v>0</v>
      </c>
      <c r="BX276" s="125" t="str">
        <f t="shared" si="195"/>
        <v>办结</v>
      </c>
      <c r="BY276" s="206" t="s">
        <v>1669</v>
      </c>
      <c r="BZ276" s="96" t="s">
        <v>1361</v>
      </c>
      <c r="CA276" s="99"/>
      <c r="CB276" s="199" t="s">
        <v>121</v>
      </c>
      <c r="CC276" s="199"/>
      <c r="CD276" s="199"/>
      <c r="CE276" s="95" t="s">
        <v>121</v>
      </c>
      <c r="CF276" s="95"/>
      <c r="CG276" s="199"/>
      <c r="CH276" s="199" t="s">
        <v>121</v>
      </c>
      <c r="CI276" s="199"/>
      <c r="CJ276" s="199"/>
      <c r="CK276" s="199"/>
      <c r="CL276" s="95" t="s">
        <v>125</v>
      </c>
      <c r="CM276" s="95"/>
      <c r="CN276" s="199"/>
      <c r="CO276" s="199"/>
      <c r="CP276" s="199" t="s">
        <v>125</v>
      </c>
      <c r="CQ276" s="199"/>
      <c r="CR276" s="199"/>
      <c r="CS276" s="95" t="s">
        <v>125</v>
      </c>
      <c r="CT276" s="199"/>
      <c r="CU276" s="199"/>
      <c r="CV276" s="199" t="s">
        <v>121</v>
      </c>
      <c r="CW276" s="199" t="s">
        <v>121</v>
      </c>
      <c r="CX276" s="95"/>
      <c r="CY276" s="199" t="s">
        <v>121</v>
      </c>
      <c r="CZ276" s="199" t="s">
        <v>837</v>
      </c>
      <c r="DA276" s="199"/>
      <c r="DB276" s="199" t="s">
        <v>121</v>
      </c>
      <c r="DC276" s="95"/>
      <c r="DD276" s="199" t="s">
        <v>121</v>
      </c>
      <c r="DE276" s="199"/>
      <c r="DF276" s="96" t="s">
        <v>125</v>
      </c>
      <c r="DG276" s="199"/>
      <c r="DH276" s="101"/>
      <c r="DI276" s="101"/>
      <c r="DJ276" s="101"/>
      <c r="DK276" s="101"/>
      <c r="DL276" s="101"/>
      <c r="DM276" s="148">
        <v>0.1838</v>
      </c>
      <c r="DN276" s="148">
        <f t="shared" si="196"/>
        <v>-0.1838</v>
      </c>
      <c r="DO276" s="148">
        <v>0.1838</v>
      </c>
      <c r="DP276" s="101"/>
      <c r="DQ276" s="101"/>
      <c r="DR276" s="96" t="s">
        <v>1663</v>
      </c>
      <c r="DS276" s="99">
        <v>15354940022</v>
      </c>
    </row>
    <row r="277" s="14" customFormat="1" ht="122.1" customHeight="1" spans="1:123">
      <c r="A277" s="90">
        <f>+SUBTOTAL(3,G$6:$G277)</f>
        <v>247</v>
      </c>
      <c r="B277" s="94" t="s">
        <v>127</v>
      </c>
      <c r="C277" s="96"/>
      <c r="D277" s="99"/>
      <c r="E277" s="99"/>
      <c r="F277" s="101"/>
      <c r="G277" s="94" t="s">
        <v>748</v>
      </c>
      <c r="H277" s="94" t="s">
        <v>1655</v>
      </c>
      <c r="I277" s="94"/>
      <c r="J277" s="112" t="s">
        <v>1670</v>
      </c>
      <c r="K277" s="111" t="s">
        <v>1671</v>
      </c>
      <c r="L277" s="90">
        <v>1</v>
      </c>
      <c r="M277" s="94" t="s">
        <v>176</v>
      </c>
      <c r="N277" s="90"/>
      <c r="O277" s="90"/>
      <c r="P277" s="90"/>
      <c r="Q277" s="99"/>
      <c r="R277" s="122"/>
      <c r="S277" s="111" t="s">
        <v>1672</v>
      </c>
      <c r="T277" s="111"/>
      <c r="U277" s="118" t="s">
        <v>1655</v>
      </c>
      <c r="V277" s="96" t="s">
        <v>1659</v>
      </c>
      <c r="W277" s="96" t="s">
        <v>145</v>
      </c>
      <c r="X277" s="111" t="s">
        <v>1136</v>
      </c>
      <c r="Y277" s="122"/>
      <c r="Z277" s="122"/>
      <c r="AA277" s="100" t="s">
        <v>350</v>
      </c>
      <c r="AB277" s="96" t="s">
        <v>351</v>
      </c>
      <c r="AC277" s="96" t="s">
        <v>352</v>
      </c>
      <c r="AD277" s="136" t="s">
        <v>133</v>
      </c>
      <c r="AE277" s="96"/>
      <c r="AF277" s="129" t="s">
        <v>119</v>
      </c>
      <c r="AG277" s="87" t="s">
        <v>53</v>
      </c>
      <c r="AH277" s="101"/>
      <c r="AI277" s="100"/>
      <c r="AJ277" s="148">
        <v>0.2189</v>
      </c>
      <c r="AK277" s="148">
        <v>0.1107</v>
      </c>
      <c r="AL277" s="149">
        <v>0.1107</v>
      </c>
      <c r="AM277" s="148">
        <v>0.1075</v>
      </c>
      <c r="AN277" s="148">
        <v>0.1082</v>
      </c>
      <c r="AO277" s="98">
        <v>0</v>
      </c>
      <c r="AP277" s="98">
        <f t="shared" si="193"/>
        <v>0</v>
      </c>
      <c r="AQ277" s="98"/>
      <c r="AR277" s="125" t="s">
        <v>121</v>
      </c>
      <c r="AS277" s="117">
        <f t="shared" si="187"/>
        <v>1</v>
      </c>
      <c r="AT277" s="99" t="s">
        <v>184</v>
      </c>
      <c r="AU277" s="99" t="s">
        <v>1065</v>
      </c>
      <c r="AV277" s="99" t="s">
        <v>1673</v>
      </c>
      <c r="AW277" s="99">
        <v>0</v>
      </c>
      <c r="AX277" s="98">
        <v>0</v>
      </c>
      <c r="AY277" s="98">
        <v>0.0359</v>
      </c>
      <c r="AZ277" s="98">
        <v>0.0908</v>
      </c>
      <c r="BA277" s="98">
        <v>0.1075</v>
      </c>
      <c r="BB277" s="98">
        <v>0.1075</v>
      </c>
      <c r="BC277" s="98">
        <v>0.1075</v>
      </c>
      <c r="BD277" s="172">
        <v>0.1075</v>
      </c>
      <c r="BE277" s="197">
        <f t="shared" ref="BE277:BE279" si="199">BH277-(BD277-BC277)</f>
        <v>0</v>
      </c>
      <c r="BF277" s="201"/>
      <c r="BG277" s="194">
        <f t="shared" si="184"/>
        <v>0</v>
      </c>
      <c r="BH277" s="98"/>
      <c r="BI277" s="125" t="s">
        <v>137</v>
      </c>
      <c r="BJ277" s="117">
        <f t="shared" si="188"/>
        <v>1</v>
      </c>
      <c r="BK277" s="199" t="s">
        <v>187</v>
      </c>
      <c r="BL277" s="121"/>
      <c r="BM277" s="121"/>
      <c r="BN277" s="117">
        <v>1</v>
      </c>
      <c r="BO277" s="209"/>
      <c r="BP277" s="149">
        <f t="shared" si="194"/>
        <v>0.1075</v>
      </c>
      <c r="BQ277" s="228">
        <f t="shared" si="189"/>
        <v>1</v>
      </c>
      <c r="BR277" s="232"/>
      <c r="BS277" s="200"/>
      <c r="BT277" s="112" t="s">
        <v>355</v>
      </c>
      <c r="BU277" s="112"/>
      <c r="BV277" s="112"/>
      <c r="BW277" s="127">
        <f t="shared" si="190"/>
        <v>0</v>
      </c>
      <c r="BX277" s="125" t="str">
        <f t="shared" si="195"/>
        <v>办结</v>
      </c>
      <c r="BY277" s="206" t="s">
        <v>1669</v>
      </c>
      <c r="BZ277" s="96" t="s">
        <v>1361</v>
      </c>
      <c r="CA277" s="99"/>
      <c r="CB277" s="199" t="s">
        <v>121</v>
      </c>
      <c r="CC277" s="199"/>
      <c r="CD277" s="199"/>
      <c r="CE277" s="95" t="s">
        <v>121</v>
      </c>
      <c r="CF277" s="95"/>
      <c r="CG277" s="199"/>
      <c r="CH277" s="199" t="s">
        <v>121</v>
      </c>
      <c r="CI277" s="199"/>
      <c r="CJ277" s="199"/>
      <c r="CK277" s="199"/>
      <c r="CL277" s="95" t="s">
        <v>125</v>
      </c>
      <c r="CM277" s="95"/>
      <c r="CN277" s="199"/>
      <c r="CO277" s="199"/>
      <c r="CP277" s="199" t="s">
        <v>125</v>
      </c>
      <c r="CQ277" s="199"/>
      <c r="CR277" s="199"/>
      <c r="CS277" s="95" t="s">
        <v>125</v>
      </c>
      <c r="CT277" s="199"/>
      <c r="CU277" s="199"/>
      <c r="CV277" s="199" t="s">
        <v>121</v>
      </c>
      <c r="CW277" s="199" t="s">
        <v>121</v>
      </c>
      <c r="CX277" s="95"/>
      <c r="CY277" s="199" t="s">
        <v>121</v>
      </c>
      <c r="CZ277" s="199" t="s">
        <v>837</v>
      </c>
      <c r="DA277" s="199"/>
      <c r="DB277" s="199" t="s">
        <v>121</v>
      </c>
      <c r="DC277" s="95"/>
      <c r="DD277" s="199" t="s">
        <v>121</v>
      </c>
      <c r="DE277" s="199"/>
      <c r="DF277" s="96" t="s">
        <v>125</v>
      </c>
      <c r="DG277" s="199"/>
      <c r="DH277" s="101"/>
      <c r="DI277" s="101"/>
      <c r="DJ277" s="101"/>
      <c r="DK277" s="101"/>
      <c r="DL277" s="101"/>
      <c r="DM277" s="148">
        <v>0.1082</v>
      </c>
      <c r="DN277" s="148">
        <f t="shared" si="196"/>
        <v>-0.1082</v>
      </c>
      <c r="DO277" s="148">
        <v>0.1082</v>
      </c>
      <c r="DP277" s="101"/>
      <c r="DQ277" s="101"/>
      <c r="DR277" s="96" t="s">
        <v>1663</v>
      </c>
      <c r="DS277" s="99">
        <v>15354940022</v>
      </c>
    </row>
    <row r="278" s="45" customFormat="1" ht="122.1" customHeight="1" spans="1:123">
      <c r="A278" s="90">
        <f>+SUBTOTAL(3,G$6:$G278)</f>
        <v>248</v>
      </c>
      <c r="B278" s="94" t="str">
        <f t="shared" ref="B278:B281" si="200">_xlfn.IFS(AND(BI278="否",BX278="办结"),"手续已办结未开工",AND(BI278="是",BX278="未办结"),"手续未办结已开工",AND(BI278="否",BX278="未办结"),"手续未办结未开工",AND(BI278="是",BX278="办结"),"手续已办结已开工")</f>
        <v>手续已办结已开工</v>
      </c>
      <c r="C278" s="99" t="s">
        <v>1674</v>
      </c>
      <c r="D278" s="99" t="s">
        <v>1675</v>
      </c>
      <c r="E278" s="99">
        <v>72</v>
      </c>
      <c r="F278" s="96"/>
      <c r="G278" s="94" t="s">
        <v>748</v>
      </c>
      <c r="H278" s="94" t="s">
        <v>1655</v>
      </c>
      <c r="I278" s="94"/>
      <c r="J278" s="110" t="s">
        <v>1676</v>
      </c>
      <c r="K278" s="111" t="s">
        <v>1677</v>
      </c>
      <c r="L278" s="90">
        <v>1</v>
      </c>
      <c r="M278" s="94" t="s">
        <v>107</v>
      </c>
      <c r="N278" s="90"/>
      <c r="O278" s="94" t="s">
        <v>109</v>
      </c>
      <c r="P278" s="94" t="s">
        <v>162</v>
      </c>
      <c r="Q278" s="99"/>
      <c r="R278" s="101"/>
      <c r="S278" s="101" t="s">
        <v>1678</v>
      </c>
      <c r="T278" s="101"/>
      <c r="U278" s="100" t="s">
        <v>1655</v>
      </c>
      <c r="V278" s="96" t="s">
        <v>1659</v>
      </c>
      <c r="W278" s="96" t="s">
        <v>145</v>
      </c>
      <c r="X278" s="111" t="s">
        <v>1136</v>
      </c>
      <c r="Y278" s="111" t="s">
        <v>1660</v>
      </c>
      <c r="Z278" s="101"/>
      <c r="AA278" s="100" t="s">
        <v>350</v>
      </c>
      <c r="AB278" s="96" t="s">
        <v>351</v>
      </c>
      <c r="AC278" s="96" t="s">
        <v>352</v>
      </c>
      <c r="AD278" s="100" t="s">
        <v>118</v>
      </c>
      <c r="AE278" s="96"/>
      <c r="AF278" s="129" t="s">
        <v>119</v>
      </c>
      <c r="AG278" s="87" t="s">
        <v>53</v>
      </c>
      <c r="AH278" s="96" t="s">
        <v>120</v>
      </c>
      <c r="AI278" s="87"/>
      <c r="AJ278" s="148">
        <v>1</v>
      </c>
      <c r="AK278" s="148"/>
      <c r="AL278" s="149"/>
      <c r="AM278" s="148">
        <v>0.5</v>
      </c>
      <c r="AN278" s="148">
        <v>1</v>
      </c>
      <c r="AO278" s="98">
        <v>0</v>
      </c>
      <c r="AP278" s="98">
        <f t="shared" si="193"/>
        <v>0.1989</v>
      </c>
      <c r="AQ278" s="98">
        <v>0.5</v>
      </c>
      <c r="AR278" s="125" t="s">
        <v>121</v>
      </c>
      <c r="AS278" s="117">
        <f t="shared" si="187"/>
        <v>1</v>
      </c>
      <c r="AT278" s="101"/>
      <c r="AU278" s="101">
        <v>202309</v>
      </c>
      <c r="AV278" s="423" t="s">
        <v>1679</v>
      </c>
      <c r="AW278" s="99"/>
      <c r="AX278" s="98"/>
      <c r="AY278" s="148"/>
      <c r="AZ278" s="148"/>
      <c r="BA278" s="148"/>
      <c r="BB278" s="148"/>
      <c r="BC278" s="148"/>
      <c r="BD278" s="172">
        <v>0.1989</v>
      </c>
      <c r="BE278" s="197">
        <f t="shared" si="199"/>
        <v>0.3011</v>
      </c>
      <c r="BF278" s="198">
        <v>0.18</v>
      </c>
      <c r="BG278" s="194">
        <f t="shared" si="184"/>
        <v>0.1211</v>
      </c>
      <c r="BH278" s="148">
        <v>0.5</v>
      </c>
      <c r="BI278" s="125" t="s">
        <v>121</v>
      </c>
      <c r="BJ278" s="117">
        <f t="shared" si="188"/>
        <v>1</v>
      </c>
      <c r="BK278" s="202">
        <v>45108</v>
      </c>
      <c r="BL278" s="122"/>
      <c r="BM278" s="122"/>
      <c r="BN278" s="117"/>
      <c r="BO278" s="209"/>
      <c r="BP278" s="149">
        <f t="shared" si="194"/>
        <v>0.3011</v>
      </c>
      <c r="BQ278" s="228">
        <f t="shared" si="189"/>
        <v>0.6022</v>
      </c>
      <c r="BR278" s="232" t="s">
        <v>1561</v>
      </c>
      <c r="BS278" s="110" t="s">
        <v>1680</v>
      </c>
      <c r="BT278" s="112" t="s">
        <v>1681</v>
      </c>
      <c r="BU278" s="112"/>
      <c r="BV278" s="112"/>
      <c r="BW278" s="127">
        <f t="shared" si="190"/>
        <v>0</v>
      </c>
      <c r="BX278" s="125" t="str">
        <f t="shared" si="195"/>
        <v>办结</v>
      </c>
      <c r="BY278" s="117"/>
      <c r="BZ278" s="96" t="s">
        <v>1361</v>
      </c>
      <c r="CA278" s="99"/>
      <c r="CB278" s="199" t="s">
        <v>121</v>
      </c>
      <c r="CC278" s="199"/>
      <c r="CD278" s="199"/>
      <c r="CE278" s="95" t="s">
        <v>121</v>
      </c>
      <c r="CF278" s="95"/>
      <c r="CG278" s="95"/>
      <c r="CH278" s="199" t="s">
        <v>121</v>
      </c>
      <c r="CI278" s="199"/>
      <c r="CJ278" s="199"/>
      <c r="CK278" s="199"/>
      <c r="CL278" s="199" t="s">
        <v>125</v>
      </c>
      <c r="CM278" s="199"/>
      <c r="CN278" s="199"/>
      <c r="CO278" s="199"/>
      <c r="CP278" s="95" t="s">
        <v>125</v>
      </c>
      <c r="CQ278" s="95"/>
      <c r="CR278" s="95"/>
      <c r="CS278" s="199" t="s">
        <v>125</v>
      </c>
      <c r="CT278" s="199"/>
      <c r="CU278" s="199"/>
      <c r="CV278" s="199" t="s">
        <v>125</v>
      </c>
      <c r="CW278" s="199" t="s">
        <v>125</v>
      </c>
      <c r="CX278" s="95"/>
      <c r="CY278" s="199" t="s">
        <v>125</v>
      </c>
      <c r="CZ278" s="199"/>
      <c r="DA278" s="199"/>
      <c r="DB278" s="199" t="s">
        <v>125</v>
      </c>
      <c r="DC278" s="199"/>
      <c r="DD278" s="199" t="s">
        <v>121</v>
      </c>
      <c r="DE278" s="199"/>
      <c r="DF278" s="199" t="s">
        <v>125</v>
      </c>
      <c r="DG278" s="199"/>
      <c r="DH278" s="139"/>
      <c r="DI278" s="139"/>
      <c r="DJ278" s="139"/>
      <c r="DK278" s="139"/>
      <c r="DL278" s="139"/>
      <c r="DM278" s="148">
        <v>1</v>
      </c>
      <c r="DN278" s="148">
        <f t="shared" si="196"/>
        <v>-1</v>
      </c>
      <c r="DO278" s="148">
        <v>1</v>
      </c>
      <c r="DP278" s="139"/>
      <c r="DQ278" s="139"/>
      <c r="DR278" s="96" t="s">
        <v>1663</v>
      </c>
      <c r="DS278" s="99">
        <v>15354940022</v>
      </c>
    </row>
    <row r="279" s="45" customFormat="1" ht="80.1" customHeight="1" spans="1:123">
      <c r="A279" s="90">
        <f>+SUBTOTAL(3,G$6:$G279)</f>
        <v>249</v>
      </c>
      <c r="B279" s="94" t="str">
        <f t="shared" si="200"/>
        <v>手续已办结已开工</v>
      </c>
      <c r="C279" s="99"/>
      <c r="D279" s="99"/>
      <c r="E279" s="99"/>
      <c r="F279" s="96"/>
      <c r="G279" s="94" t="s">
        <v>748</v>
      </c>
      <c r="H279" s="94" t="s">
        <v>1655</v>
      </c>
      <c r="I279" s="94"/>
      <c r="J279" s="110" t="s">
        <v>1682</v>
      </c>
      <c r="K279" s="111" t="s">
        <v>1683</v>
      </c>
      <c r="L279" s="90">
        <v>1</v>
      </c>
      <c r="M279" s="94" t="s">
        <v>107</v>
      </c>
      <c r="N279" s="90"/>
      <c r="O279" s="90"/>
      <c r="P279" s="90"/>
      <c r="Q279" s="99"/>
      <c r="R279" s="101"/>
      <c r="S279" s="101"/>
      <c r="T279" s="101"/>
      <c r="U279" s="100" t="s">
        <v>1655</v>
      </c>
      <c r="V279" s="96" t="s">
        <v>1659</v>
      </c>
      <c r="W279" s="96" t="s">
        <v>145</v>
      </c>
      <c r="X279" s="111" t="s">
        <v>1136</v>
      </c>
      <c r="Y279" s="111" t="s">
        <v>1660</v>
      </c>
      <c r="Z279" s="101"/>
      <c r="AA279" s="100" t="s">
        <v>350</v>
      </c>
      <c r="AB279" s="96" t="s">
        <v>351</v>
      </c>
      <c r="AC279" s="96" t="s">
        <v>352</v>
      </c>
      <c r="AD279" s="100" t="s">
        <v>133</v>
      </c>
      <c r="AE279" s="96"/>
      <c r="AF279" s="129" t="s">
        <v>119</v>
      </c>
      <c r="AG279" s="87"/>
      <c r="AH279" s="96"/>
      <c r="AI279" s="87"/>
      <c r="AJ279" s="148">
        <v>0.054764</v>
      </c>
      <c r="AK279" s="148"/>
      <c r="AL279" s="149"/>
      <c r="AM279" s="148">
        <v>0.054764</v>
      </c>
      <c r="AN279" s="148">
        <v>0.054764</v>
      </c>
      <c r="AO279" s="98">
        <v>0</v>
      </c>
      <c r="AP279" s="98">
        <f t="shared" si="193"/>
        <v>0.034364</v>
      </c>
      <c r="AQ279" s="98">
        <v>0.05</v>
      </c>
      <c r="AR279" s="125" t="s">
        <v>121</v>
      </c>
      <c r="AS279" s="117">
        <f t="shared" si="187"/>
        <v>1</v>
      </c>
      <c r="AT279" s="101"/>
      <c r="AU279" s="101">
        <v>202309</v>
      </c>
      <c r="AV279" s="423" t="s">
        <v>1684</v>
      </c>
      <c r="AW279" s="99"/>
      <c r="AX279" s="98"/>
      <c r="AY279" s="148"/>
      <c r="AZ279" s="148"/>
      <c r="BA279" s="148"/>
      <c r="BB279" s="148"/>
      <c r="BC279" s="148"/>
      <c r="BD279" s="172">
        <v>0.0296</v>
      </c>
      <c r="BE279" s="197">
        <f t="shared" si="199"/>
        <v>0.0204</v>
      </c>
      <c r="BF279" s="198">
        <v>0.015</v>
      </c>
      <c r="BG279" s="194">
        <f t="shared" si="184"/>
        <v>0.0054</v>
      </c>
      <c r="BH279" s="148">
        <v>0.05</v>
      </c>
      <c r="BI279" s="125" t="s">
        <v>121</v>
      </c>
      <c r="BJ279" s="117">
        <v>1</v>
      </c>
      <c r="BK279" s="202">
        <v>45139</v>
      </c>
      <c r="BL279" s="110"/>
      <c r="BM279" s="110"/>
      <c r="BN279" s="117">
        <v>1</v>
      </c>
      <c r="BO279" s="235"/>
      <c r="BP279" s="149">
        <f t="shared" si="194"/>
        <v>0.0204</v>
      </c>
      <c r="BQ279" s="228">
        <f t="shared" si="189"/>
        <v>0.372507486670075</v>
      </c>
      <c r="BR279" s="232" t="s">
        <v>1561</v>
      </c>
      <c r="BS279" s="110" t="s">
        <v>1680</v>
      </c>
      <c r="BT279" s="124" t="s">
        <v>1685</v>
      </c>
      <c r="BU279" s="112"/>
      <c r="BV279" s="112"/>
      <c r="BW279" s="127">
        <f t="shared" si="190"/>
        <v>0</v>
      </c>
      <c r="BX279" s="125" t="str">
        <f t="shared" si="195"/>
        <v>办结</v>
      </c>
      <c r="BY279" s="117"/>
      <c r="BZ279" s="159" t="s">
        <v>1361</v>
      </c>
      <c r="CA279" s="117"/>
      <c r="CB279" s="199" t="s">
        <v>121</v>
      </c>
      <c r="CC279" s="199"/>
      <c r="CD279" s="199"/>
      <c r="CE279" s="199" t="s">
        <v>125</v>
      </c>
      <c r="CF279" s="95"/>
      <c r="CG279" s="199"/>
      <c r="CH279" s="199" t="s">
        <v>121</v>
      </c>
      <c r="CI279" s="199"/>
      <c r="CJ279" s="199"/>
      <c r="CK279" s="199"/>
      <c r="CL279" s="199" t="s">
        <v>125</v>
      </c>
      <c r="CM279" s="199"/>
      <c r="CN279" s="199"/>
      <c r="CO279" s="199"/>
      <c r="CP279" s="95" t="s">
        <v>121</v>
      </c>
      <c r="CQ279" s="95"/>
      <c r="CR279" s="95" t="s">
        <v>515</v>
      </c>
      <c r="CS279" s="95" t="s">
        <v>125</v>
      </c>
      <c r="CT279" s="199"/>
      <c r="CU279" s="199"/>
      <c r="CV279" s="95" t="s">
        <v>125</v>
      </c>
      <c r="CW279" s="95" t="s">
        <v>125</v>
      </c>
      <c r="CX279" s="125"/>
      <c r="CY279" s="95" t="s">
        <v>125</v>
      </c>
      <c r="CZ279" s="95"/>
      <c r="DA279" s="95"/>
      <c r="DB279" s="199" t="s">
        <v>125</v>
      </c>
      <c r="DC279" s="95"/>
      <c r="DD279" s="199" t="s">
        <v>121</v>
      </c>
      <c r="DE279" s="95"/>
      <c r="DF279" s="199" t="s">
        <v>125</v>
      </c>
      <c r="DG279" s="95"/>
      <c r="DH279" s="101"/>
      <c r="DI279" s="101"/>
      <c r="DJ279" s="101"/>
      <c r="DK279" s="101"/>
      <c r="DL279" s="101"/>
      <c r="DM279" s="148">
        <v>0.054764</v>
      </c>
      <c r="DN279" s="148">
        <f t="shared" si="196"/>
        <v>-0.054764</v>
      </c>
      <c r="DO279" s="148">
        <v>0.445</v>
      </c>
      <c r="DP279" s="101"/>
      <c r="DQ279" s="101"/>
      <c r="DR279" s="118" t="s">
        <v>1663</v>
      </c>
      <c r="DS279" s="121">
        <v>15354940022</v>
      </c>
    </row>
    <row r="280" s="45" customFormat="1" ht="80.1" customHeight="1" spans="1:123">
      <c r="A280" s="90">
        <f>+SUBTOTAL(3,G$6:$G280)</f>
        <v>250</v>
      </c>
      <c r="B280" s="94" t="e">
        <f t="shared" si="200"/>
        <v>#N/A</v>
      </c>
      <c r="C280" s="98"/>
      <c r="D280" s="98"/>
      <c r="E280" s="98"/>
      <c r="F280" s="96"/>
      <c r="G280" s="94" t="s">
        <v>748</v>
      </c>
      <c r="H280" s="94" t="s">
        <v>1655</v>
      </c>
      <c r="I280" s="94"/>
      <c r="J280" s="110" t="s">
        <v>1686</v>
      </c>
      <c r="K280" s="111" t="s">
        <v>1687</v>
      </c>
      <c r="L280" s="90">
        <v>1</v>
      </c>
      <c r="M280" s="94" t="s">
        <v>107</v>
      </c>
      <c r="N280" s="90"/>
      <c r="O280" s="90"/>
      <c r="P280" s="90"/>
      <c r="Q280" s="99"/>
      <c r="R280" s="101"/>
      <c r="S280" s="101"/>
      <c r="T280" s="101"/>
      <c r="U280" s="100" t="s">
        <v>1655</v>
      </c>
      <c r="V280" s="96" t="s">
        <v>1659</v>
      </c>
      <c r="W280" s="96" t="s">
        <v>145</v>
      </c>
      <c r="X280" s="111" t="s">
        <v>1136</v>
      </c>
      <c r="Y280" s="111" t="s">
        <v>1660</v>
      </c>
      <c r="Z280" s="101"/>
      <c r="AA280" s="100" t="s">
        <v>350</v>
      </c>
      <c r="AB280" s="96" t="s">
        <v>351</v>
      </c>
      <c r="AC280" s="96" t="s">
        <v>352</v>
      </c>
      <c r="AD280" s="100" t="s">
        <v>133</v>
      </c>
      <c r="AE280" s="96"/>
      <c r="AF280" s="129" t="s">
        <v>119</v>
      </c>
      <c r="AG280" s="87"/>
      <c r="AH280" s="96"/>
      <c r="AI280" s="87"/>
      <c r="AJ280" s="148">
        <v>0.091947</v>
      </c>
      <c r="AK280" s="148"/>
      <c r="AL280" s="149"/>
      <c r="AM280" s="148">
        <v>0.091947</v>
      </c>
      <c r="AN280" s="148">
        <v>0.091947</v>
      </c>
      <c r="AO280" s="98">
        <v>0</v>
      </c>
      <c r="AP280" s="98">
        <f t="shared" si="193"/>
        <v>0.091947</v>
      </c>
      <c r="AQ280" s="98">
        <v>0.09</v>
      </c>
      <c r="AR280" s="125" t="s">
        <v>121</v>
      </c>
      <c r="AS280" s="117">
        <f t="shared" si="187"/>
        <v>1</v>
      </c>
      <c r="AT280" s="101"/>
      <c r="AU280" s="101">
        <v>202309</v>
      </c>
      <c r="AV280" s="423" t="s">
        <v>1688</v>
      </c>
      <c r="AW280" s="99"/>
      <c r="AX280" s="98"/>
      <c r="AY280" s="148"/>
      <c r="AZ280" s="148"/>
      <c r="BA280" s="148"/>
      <c r="BB280" s="148"/>
      <c r="BC280" s="148"/>
      <c r="BD280" s="172">
        <v>0.01</v>
      </c>
      <c r="BE280" s="197"/>
      <c r="BF280" s="198"/>
      <c r="BG280" s="194">
        <f t="shared" si="184"/>
        <v>0</v>
      </c>
      <c r="BH280" s="148">
        <v>0.09</v>
      </c>
      <c r="BI280" s="125" t="s">
        <v>137</v>
      </c>
      <c r="BJ280" s="117">
        <v>1</v>
      </c>
      <c r="BK280" s="202">
        <v>45139</v>
      </c>
      <c r="BL280" s="110"/>
      <c r="BM280" s="110"/>
      <c r="BN280" s="117"/>
      <c r="BO280" s="235"/>
      <c r="BP280" s="149">
        <f t="shared" si="194"/>
        <v>0</v>
      </c>
      <c r="BQ280" s="228">
        <f t="shared" si="189"/>
        <v>0</v>
      </c>
      <c r="BR280" s="232" t="s">
        <v>1561</v>
      </c>
      <c r="BS280" s="110" t="s">
        <v>1680</v>
      </c>
      <c r="BT280" s="124" t="s">
        <v>1689</v>
      </c>
      <c r="BU280" s="112"/>
      <c r="BV280" s="112"/>
      <c r="BW280" s="127">
        <f t="shared" si="190"/>
        <v>0</v>
      </c>
      <c r="BX280" s="125" t="str">
        <f t="shared" si="195"/>
        <v>办结</v>
      </c>
      <c r="BY280" s="117"/>
      <c r="BZ280" s="159" t="s">
        <v>1361</v>
      </c>
      <c r="CA280" s="117"/>
      <c r="CB280" s="199" t="s">
        <v>121</v>
      </c>
      <c r="CC280" s="199"/>
      <c r="CD280" s="199"/>
      <c r="CE280" s="199" t="s">
        <v>125</v>
      </c>
      <c r="CF280" s="95"/>
      <c r="CG280" s="199"/>
      <c r="CH280" s="199" t="s">
        <v>121</v>
      </c>
      <c r="CI280" s="199"/>
      <c r="CJ280" s="199"/>
      <c r="CK280" s="199"/>
      <c r="CL280" s="199" t="s">
        <v>125</v>
      </c>
      <c r="CM280" s="199"/>
      <c r="CN280" s="199"/>
      <c r="CO280" s="199"/>
      <c r="CP280" s="95" t="s">
        <v>121</v>
      </c>
      <c r="CQ280" s="95"/>
      <c r="CR280" s="95" t="s">
        <v>515</v>
      </c>
      <c r="CS280" s="95" t="s">
        <v>125</v>
      </c>
      <c r="CT280" s="199"/>
      <c r="CU280" s="199"/>
      <c r="CV280" s="95" t="s">
        <v>125</v>
      </c>
      <c r="CW280" s="95" t="s">
        <v>125</v>
      </c>
      <c r="CX280" s="125"/>
      <c r="CY280" s="95" t="s">
        <v>125</v>
      </c>
      <c r="CZ280" s="95"/>
      <c r="DA280" s="95"/>
      <c r="DB280" s="199" t="s">
        <v>125</v>
      </c>
      <c r="DC280" s="95"/>
      <c r="DD280" s="199" t="s">
        <v>121</v>
      </c>
      <c r="DE280" s="95"/>
      <c r="DF280" s="199" t="s">
        <v>125</v>
      </c>
      <c r="DG280" s="95"/>
      <c r="DH280" s="101"/>
      <c r="DI280" s="101"/>
      <c r="DJ280" s="101"/>
      <c r="DK280" s="101"/>
      <c r="DL280" s="101"/>
      <c r="DM280" s="148">
        <v>0.091947</v>
      </c>
      <c r="DN280" s="148">
        <f t="shared" si="196"/>
        <v>-0.091947</v>
      </c>
      <c r="DO280" s="148">
        <v>0.445</v>
      </c>
      <c r="DP280" s="101"/>
      <c r="DQ280" s="101"/>
      <c r="DR280" s="118" t="s">
        <v>1663</v>
      </c>
      <c r="DS280" s="121">
        <v>15354940022</v>
      </c>
    </row>
    <row r="281" s="14" customFormat="1" ht="117.95" customHeight="1" spans="1:123">
      <c r="A281" s="90">
        <f>+SUBTOTAL(3,G$6:$G281)</f>
        <v>251</v>
      </c>
      <c r="B281" s="94" t="str">
        <f t="shared" si="200"/>
        <v>手续未办结未开工</v>
      </c>
      <c r="C281" s="98"/>
      <c r="D281" s="98"/>
      <c r="E281" s="98"/>
      <c r="F281" s="96"/>
      <c r="G281" s="94" t="s">
        <v>748</v>
      </c>
      <c r="H281" s="94" t="s">
        <v>1655</v>
      </c>
      <c r="I281" s="94"/>
      <c r="J281" s="110" t="s">
        <v>1690</v>
      </c>
      <c r="K281" s="111" t="s">
        <v>1691</v>
      </c>
      <c r="L281" s="94">
        <v>1</v>
      </c>
      <c r="M281" s="94" t="s">
        <v>227</v>
      </c>
      <c r="N281" s="94"/>
      <c r="O281" s="94"/>
      <c r="P281" s="94"/>
      <c r="Q281" s="100"/>
      <c r="R281" s="100"/>
      <c r="S281" s="136"/>
      <c r="T281" s="136"/>
      <c r="U281" s="100"/>
      <c r="V281" s="96" t="s">
        <v>145</v>
      </c>
      <c r="W281" s="96" t="s">
        <v>145</v>
      </c>
      <c r="X281" s="100" t="s">
        <v>804</v>
      </c>
      <c r="Y281" s="111" t="s">
        <v>1692</v>
      </c>
      <c r="Z281" s="111"/>
      <c r="AA281" s="100" t="s">
        <v>350</v>
      </c>
      <c r="AB281" s="96" t="s">
        <v>351</v>
      </c>
      <c r="AC281" s="96" t="s">
        <v>352</v>
      </c>
      <c r="AD281" s="136" t="s">
        <v>118</v>
      </c>
      <c r="AE281" s="96"/>
      <c r="AF281" s="100" t="s">
        <v>134</v>
      </c>
      <c r="AG281" s="96" t="s">
        <v>53</v>
      </c>
      <c r="AH281" s="96"/>
      <c r="AI281" s="96"/>
      <c r="AJ281" s="140">
        <v>3</v>
      </c>
      <c r="AK281" s="140"/>
      <c r="AL281" s="129"/>
      <c r="AM281" s="126"/>
      <c r="AN281" s="126"/>
      <c r="AO281" s="98">
        <v>0</v>
      </c>
      <c r="AP281" s="98">
        <f t="shared" si="193"/>
        <v>0</v>
      </c>
      <c r="AQ281" s="98"/>
      <c r="AR281" s="125" t="s">
        <v>231</v>
      </c>
      <c r="AS281" s="117">
        <f t="shared" si="187"/>
        <v>0</v>
      </c>
      <c r="AT281" s="129"/>
      <c r="AU281" s="129"/>
      <c r="AV281" s="129"/>
      <c r="AW281" s="96"/>
      <c r="AX281" s="95"/>
      <c r="AY281" s="140"/>
      <c r="AZ281" s="140"/>
      <c r="BA281" s="140"/>
      <c r="BB281" s="140"/>
      <c r="BC281" s="140"/>
      <c r="BD281" s="312"/>
      <c r="BE281" s="197">
        <f t="shared" ref="BE281:BE290" si="201">BH281-(BD281-BC281)</f>
        <v>0</v>
      </c>
      <c r="BF281" s="213"/>
      <c r="BG281" s="194">
        <f t="shared" si="184"/>
        <v>0</v>
      </c>
      <c r="BH281" s="140"/>
      <c r="BI281" s="125" t="s">
        <v>231</v>
      </c>
      <c r="BJ281" s="117">
        <f t="shared" ref="BJ281:BJ290" si="202">+IF(OR(BI281="是",BI281="完工"),1,0)</f>
        <v>0</v>
      </c>
      <c r="BK281" s="199"/>
      <c r="BL281" s="205"/>
      <c r="BM281" s="205"/>
      <c r="BN281" s="208"/>
      <c r="BO281" s="389"/>
      <c r="BP281" s="149">
        <f t="shared" si="194"/>
        <v>0</v>
      </c>
      <c r="BQ281" s="228" t="e">
        <f t="shared" si="189"/>
        <v>#DIV/0!</v>
      </c>
      <c r="BR281" s="232"/>
      <c r="BS281" s="124"/>
      <c r="BT281" s="112"/>
      <c r="BU281" s="124"/>
      <c r="BV281" s="112"/>
      <c r="BW281" s="127">
        <f t="shared" si="190"/>
        <v>5</v>
      </c>
      <c r="BX281" s="125" t="str">
        <f t="shared" si="195"/>
        <v>未办结</v>
      </c>
      <c r="BY281" s="297" t="s">
        <v>1693</v>
      </c>
      <c r="BZ281" s="96" t="s">
        <v>513</v>
      </c>
      <c r="CA281" s="96" t="str">
        <f>+J281&amp;BZ281&amp;CC281&amp;CD281</f>
        <v>达拉特旗生活垃圾焚烧发电项目核准需竞争性优选盟市</v>
      </c>
      <c r="CB281" s="208" t="s">
        <v>231</v>
      </c>
      <c r="CC281" s="96" t="s">
        <v>1694</v>
      </c>
      <c r="CD281" s="208" t="s">
        <v>233</v>
      </c>
      <c r="CE281" s="208" t="s">
        <v>121</v>
      </c>
      <c r="CF281" s="96"/>
      <c r="CG281" s="208"/>
      <c r="CH281" s="208" t="s">
        <v>231</v>
      </c>
      <c r="CI281" s="208"/>
      <c r="CJ281" s="208" t="s">
        <v>531</v>
      </c>
      <c r="CK281" s="208" t="s">
        <v>839</v>
      </c>
      <c r="CL281" s="208" t="s">
        <v>231</v>
      </c>
      <c r="CM281" s="208"/>
      <c r="CN281" s="96" t="s">
        <v>1695</v>
      </c>
      <c r="CO281" s="208" t="s">
        <v>233</v>
      </c>
      <c r="CP281" s="208" t="s">
        <v>231</v>
      </c>
      <c r="CQ281" s="96" t="s">
        <v>531</v>
      </c>
      <c r="CR281" s="208" t="s">
        <v>233</v>
      </c>
      <c r="CS281" s="208" t="s">
        <v>231</v>
      </c>
      <c r="CT281" s="96" t="s">
        <v>531</v>
      </c>
      <c r="CU281" s="208" t="s">
        <v>515</v>
      </c>
      <c r="CV281" s="208" t="s">
        <v>125</v>
      </c>
      <c r="CW281" s="208" t="s">
        <v>125</v>
      </c>
      <c r="CX281" s="96"/>
      <c r="CY281" s="208" t="s">
        <v>125</v>
      </c>
      <c r="CZ281" s="208"/>
      <c r="DA281" s="96"/>
      <c r="DB281" s="208" t="s">
        <v>125</v>
      </c>
      <c r="DC281" s="96"/>
      <c r="DD281" s="208" t="s">
        <v>125</v>
      </c>
      <c r="DE281" s="208"/>
      <c r="DF281" s="208"/>
      <c r="DG281" s="208"/>
      <c r="DH281" s="136"/>
      <c r="DI281" s="136"/>
      <c r="DJ281" s="136"/>
      <c r="DK281" s="136"/>
      <c r="DL281" s="136"/>
      <c r="DM281" s="126"/>
      <c r="DN281" s="148">
        <f t="shared" si="196"/>
        <v>0</v>
      </c>
      <c r="DO281" s="140">
        <v>1</v>
      </c>
      <c r="DP281" s="136"/>
      <c r="DQ281" s="136"/>
      <c r="DR281" s="136" t="s">
        <v>1696</v>
      </c>
      <c r="DS281" s="136">
        <v>13331126779</v>
      </c>
    </row>
    <row r="282" s="15" customFormat="1" ht="80.1" customHeight="1" spans="1:124">
      <c r="A282" s="101">
        <f>+SUBTOTAL(3,G$6:$G282)</f>
        <v>252</v>
      </c>
      <c r="B282" s="94" t="s">
        <v>314</v>
      </c>
      <c r="C282" s="95" t="s">
        <v>748</v>
      </c>
      <c r="D282" s="98" t="s">
        <v>1697</v>
      </c>
      <c r="E282" s="98">
        <v>63</v>
      </c>
      <c r="F282" s="96"/>
      <c r="G282" s="100" t="s">
        <v>316</v>
      </c>
      <c r="H282" s="100" t="s">
        <v>1655</v>
      </c>
      <c r="I282" s="100"/>
      <c r="J282" s="118" t="s">
        <v>1698</v>
      </c>
      <c r="K282" s="111"/>
      <c r="L282" s="101">
        <v>1</v>
      </c>
      <c r="M282" s="100" t="s">
        <v>318</v>
      </c>
      <c r="N282" s="101"/>
      <c r="O282" s="101"/>
      <c r="P282" s="100" t="s">
        <v>319</v>
      </c>
      <c r="Q282" s="96"/>
      <c r="R282" s="96" t="s">
        <v>1699</v>
      </c>
      <c r="S282" s="101"/>
      <c r="T282" s="101"/>
      <c r="U282" s="96"/>
      <c r="V282" s="96" t="s">
        <v>1700</v>
      </c>
      <c r="W282" s="96"/>
      <c r="X282" s="100"/>
      <c r="Y282" s="100"/>
      <c r="Z282" s="121"/>
      <c r="AA282" s="100"/>
      <c r="AB282" s="96"/>
      <c r="AC282" s="96"/>
      <c r="AD282" s="136"/>
      <c r="AE282" s="96"/>
      <c r="AF282" s="100"/>
      <c r="AG282" s="96"/>
      <c r="AH282" s="96"/>
      <c r="AI282" s="96"/>
      <c r="AJ282" s="99"/>
      <c r="AK282" s="99"/>
      <c r="AL282" s="149"/>
      <c r="AM282" s="149"/>
      <c r="AN282" s="149"/>
      <c r="AO282" s="98">
        <v>0</v>
      </c>
      <c r="AP282" s="98">
        <f t="shared" si="193"/>
        <v>0</v>
      </c>
      <c r="AQ282" s="98"/>
      <c r="AR282" s="159"/>
      <c r="AS282" s="117"/>
      <c r="AT282" s="149"/>
      <c r="AU282" s="149"/>
      <c r="AV282" s="99"/>
      <c r="AW282" s="99"/>
      <c r="AX282" s="99"/>
      <c r="AY282" s="99"/>
      <c r="AZ282" s="99"/>
      <c r="BA282" s="99"/>
      <c r="BB282" s="99"/>
      <c r="BC282" s="99"/>
      <c r="BD282" s="176"/>
      <c r="BE282" s="197">
        <f t="shared" si="201"/>
        <v>0</v>
      </c>
      <c r="BF282" s="203"/>
      <c r="BG282" s="194">
        <f t="shared" si="184"/>
        <v>0</v>
      </c>
      <c r="BH282" s="99"/>
      <c r="BI282" s="159"/>
      <c r="BJ282" s="117"/>
      <c r="BK282" s="209"/>
      <c r="BL282" s="200"/>
      <c r="BM282" s="200"/>
      <c r="BN282" s="121"/>
      <c r="BO282" s="235"/>
      <c r="BP282" s="149">
        <f t="shared" si="194"/>
        <v>0</v>
      </c>
      <c r="BQ282" s="228"/>
      <c r="BR282" s="232"/>
      <c r="BS282" s="200"/>
      <c r="BT282" s="390" t="s">
        <v>1701</v>
      </c>
      <c r="BU282" s="118"/>
      <c r="BV282" s="118"/>
      <c r="BW282" s="117"/>
      <c r="BX282" s="117"/>
      <c r="BY282" s="117"/>
      <c r="BZ282" s="117"/>
      <c r="CA282" s="117"/>
      <c r="CB282" s="208"/>
      <c r="CC282" s="208"/>
      <c r="CD282" s="208"/>
      <c r="CE282" s="208"/>
      <c r="CF282" s="208"/>
      <c r="CG282" s="208"/>
      <c r="CH282" s="208"/>
      <c r="CI282" s="208"/>
      <c r="CJ282" s="208"/>
      <c r="CK282" s="208"/>
      <c r="CL282" s="208"/>
      <c r="CM282" s="208"/>
      <c r="CN282" s="208"/>
      <c r="CO282" s="208"/>
      <c r="CP282" s="208"/>
      <c r="CQ282" s="208"/>
      <c r="CR282" s="208"/>
      <c r="CS282" s="208"/>
      <c r="CT282" s="208"/>
      <c r="CU282" s="208"/>
      <c r="CV282" s="208"/>
      <c r="CW282" s="208"/>
      <c r="CX282" s="208"/>
      <c r="CY282" s="208"/>
      <c r="CZ282" s="208"/>
      <c r="DA282" s="208"/>
      <c r="DB282" s="208"/>
      <c r="DC282" s="208"/>
      <c r="DD282" s="208"/>
      <c r="DE282" s="208"/>
      <c r="DF282" s="208"/>
      <c r="DG282" s="208"/>
      <c r="DH282" s="101"/>
      <c r="DI282" s="101"/>
      <c r="DJ282" s="101"/>
      <c r="DK282" s="101"/>
      <c r="DL282" s="101"/>
      <c r="DM282" s="149"/>
      <c r="DN282" s="149"/>
      <c r="DO282" s="149"/>
      <c r="DP282" s="101"/>
      <c r="DQ282" s="101"/>
      <c r="DR282" s="111"/>
      <c r="DS282" s="122"/>
      <c r="DT282" s="21"/>
    </row>
    <row r="283" s="46" customFormat="1" ht="80.1" customHeight="1" spans="1:123">
      <c r="A283" s="101">
        <f>+SUBTOTAL(3,G$6:$G283)</f>
        <v>253</v>
      </c>
      <c r="B283" s="94" t="e">
        <f t="shared" ref="B283:B286" si="203">_xlfn.IFS(AND(BI283="否",BX283="办结"),"手续已办结未开工",AND(BI283="是",BX283="未办结"),"手续未办结已开工",AND(BI283="否",BX283="未办结"),"手续未办结未开工",AND(BI283="是",BX283="办结"),"手续已办结已开工")</f>
        <v>#N/A</v>
      </c>
      <c r="C283" s="98"/>
      <c r="D283" s="98"/>
      <c r="E283" s="98"/>
      <c r="F283" s="96"/>
      <c r="G283" s="100" t="s">
        <v>748</v>
      </c>
      <c r="H283" s="100" t="s">
        <v>436</v>
      </c>
      <c r="I283" s="100"/>
      <c r="J283" s="118" t="s">
        <v>1702</v>
      </c>
      <c r="K283" s="118" t="s">
        <v>1703</v>
      </c>
      <c r="L283" s="101">
        <v>1</v>
      </c>
      <c r="M283" s="100" t="s">
        <v>244</v>
      </c>
      <c r="N283" s="101"/>
      <c r="O283" s="101"/>
      <c r="P283" s="101"/>
      <c r="Q283" s="99"/>
      <c r="R283" s="121"/>
      <c r="S283" s="121"/>
      <c r="T283" s="121"/>
      <c r="U283" s="118" t="s">
        <v>436</v>
      </c>
      <c r="V283" s="96" t="s">
        <v>155</v>
      </c>
      <c r="W283" s="96" t="s">
        <v>155</v>
      </c>
      <c r="X283" s="100" t="s">
        <v>1136</v>
      </c>
      <c r="Y283" s="100" t="s">
        <v>1660</v>
      </c>
      <c r="Z283" s="121"/>
      <c r="AA283" s="100" t="s">
        <v>350</v>
      </c>
      <c r="AB283" s="96" t="s">
        <v>351</v>
      </c>
      <c r="AC283" s="96" t="s">
        <v>352</v>
      </c>
      <c r="AD283" s="136" t="s">
        <v>133</v>
      </c>
      <c r="AE283" s="96"/>
      <c r="AF283" s="100" t="s">
        <v>119</v>
      </c>
      <c r="AG283" s="96"/>
      <c r="AH283" s="96"/>
      <c r="AI283" s="96"/>
      <c r="AJ283" s="149">
        <v>0.18</v>
      </c>
      <c r="AK283" s="149"/>
      <c r="AL283" s="149"/>
      <c r="AM283" s="149">
        <v>0.18</v>
      </c>
      <c r="AN283" s="149">
        <v>0.18</v>
      </c>
      <c r="AO283" s="98">
        <v>0</v>
      </c>
      <c r="AP283" s="98">
        <f t="shared" si="193"/>
        <v>0.18</v>
      </c>
      <c r="AQ283" s="98"/>
      <c r="AR283" s="159" t="s">
        <v>231</v>
      </c>
      <c r="AS283" s="117">
        <f t="shared" ref="AS283:AS319" si="204">+IF(OR(AR283="是",AR283="完工"),1,0)</f>
        <v>0</v>
      </c>
      <c r="AT283" s="149"/>
      <c r="AU283" s="149"/>
      <c r="AV283" s="149"/>
      <c r="AW283" s="99"/>
      <c r="AX283" s="99"/>
      <c r="AY283" s="99"/>
      <c r="AZ283" s="99"/>
      <c r="BA283" s="99"/>
      <c r="BB283" s="99"/>
      <c r="BC283" s="99"/>
      <c r="BD283" s="176"/>
      <c r="BE283" s="197">
        <f t="shared" si="201"/>
        <v>0</v>
      </c>
      <c r="BF283" s="203"/>
      <c r="BG283" s="194">
        <f t="shared" si="184"/>
        <v>0</v>
      </c>
      <c r="BH283" s="99"/>
      <c r="BI283" s="159" t="s">
        <v>231</v>
      </c>
      <c r="BJ283" s="117">
        <f t="shared" si="202"/>
        <v>0</v>
      </c>
      <c r="BK283" s="209">
        <v>45047</v>
      </c>
      <c r="BL283" s="316"/>
      <c r="BM283" s="316"/>
      <c r="BN283" s="121"/>
      <c r="BO283" s="235"/>
      <c r="BP283" s="149">
        <f t="shared" si="194"/>
        <v>0</v>
      </c>
      <c r="BQ283" s="228">
        <f t="shared" ref="BQ283:BQ290" si="205">BP283/AM283</f>
        <v>0</v>
      </c>
      <c r="BR283" s="232"/>
      <c r="BS283" s="200"/>
      <c r="BT283" s="118" t="s">
        <v>1704</v>
      </c>
      <c r="BU283" s="118"/>
      <c r="BV283" s="118"/>
      <c r="BW283" s="117">
        <f t="shared" ref="BW283:BW290" si="206">+COUNTIF(CB283:DD283,"否")</f>
        <v>0</v>
      </c>
      <c r="BX283" s="117"/>
      <c r="BY283" s="117"/>
      <c r="BZ283" s="117"/>
      <c r="CA283" s="117"/>
      <c r="CB283" s="208" t="s">
        <v>121</v>
      </c>
      <c r="CC283" s="208"/>
      <c r="CD283" s="208"/>
      <c r="CE283" s="96" t="s">
        <v>125</v>
      </c>
      <c r="CF283" s="99"/>
      <c r="CG283" s="99"/>
      <c r="CH283" s="208" t="s">
        <v>125</v>
      </c>
      <c r="CI283" s="208"/>
      <c r="CJ283" s="208"/>
      <c r="CK283" s="208"/>
      <c r="CL283" s="208" t="s">
        <v>125</v>
      </c>
      <c r="CM283" s="209"/>
      <c r="CN283" s="209"/>
      <c r="CO283" s="209"/>
      <c r="CP283" s="208" t="s">
        <v>125</v>
      </c>
      <c r="CQ283" s="209"/>
      <c r="CR283" s="209"/>
      <c r="CS283" s="208" t="s">
        <v>125</v>
      </c>
      <c r="CT283" s="209"/>
      <c r="CU283" s="209"/>
      <c r="CV283" s="208" t="s">
        <v>125</v>
      </c>
      <c r="CW283" s="208" t="s">
        <v>125</v>
      </c>
      <c r="CX283" s="209"/>
      <c r="CY283" s="208" t="s">
        <v>125</v>
      </c>
      <c r="CZ283" s="209"/>
      <c r="DA283" s="209"/>
      <c r="DB283" s="208" t="s">
        <v>125</v>
      </c>
      <c r="DC283" s="209"/>
      <c r="DD283" s="208" t="s">
        <v>125</v>
      </c>
      <c r="DE283" s="209"/>
      <c r="DF283" s="209"/>
      <c r="DG283" s="209"/>
      <c r="DH283" s="101"/>
      <c r="DI283" s="101"/>
      <c r="DJ283" s="101"/>
      <c r="DK283" s="101"/>
      <c r="DL283" s="101"/>
      <c r="DM283" s="149">
        <v>0.18</v>
      </c>
      <c r="DN283" s="149"/>
      <c r="DO283" s="149">
        <v>0.18</v>
      </c>
      <c r="DP283" s="101"/>
      <c r="DQ283" s="101"/>
      <c r="DR283" s="111" t="s">
        <v>1705</v>
      </c>
      <c r="DS283" s="122">
        <v>18647781318</v>
      </c>
    </row>
    <row r="284" s="46" customFormat="1" ht="80.1" customHeight="1" spans="1:123">
      <c r="A284" s="101">
        <f>+SUBTOTAL(3,G$6:$G284)</f>
        <v>254</v>
      </c>
      <c r="B284" s="94" t="e">
        <f t="shared" si="203"/>
        <v>#N/A</v>
      </c>
      <c r="C284" s="98"/>
      <c r="D284" s="98"/>
      <c r="E284" s="98"/>
      <c r="F284" s="96"/>
      <c r="G284" s="100" t="s">
        <v>748</v>
      </c>
      <c r="H284" s="100" t="s">
        <v>436</v>
      </c>
      <c r="I284" s="100"/>
      <c r="J284" s="118" t="s">
        <v>1706</v>
      </c>
      <c r="K284" s="118" t="s">
        <v>1707</v>
      </c>
      <c r="L284" s="101">
        <v>1</v>
      </c>
      <c r="M284" s="100" t="s">
        <v>244</v>
      </c>
      <c r="N284" s="101"/>
      <c r="O284" s="101"/>
      <c r="P284" s="101"/>
      <c r="Q284" s="99"/>
      <c r="R284" s="121"/>
      <c r="S284" s="121"/>
      <c r="T284" s="121"/>
      <c r="U284" s="118" t="s">
        <v>436</v>
      </c>
      <c r="V284" s="96" t="s">
        <v>145</v>
      </c>
      <c r="W284" s="96" t="s">
        <v>145</v>
      </c>
      <c r="X284" s="100" t="s">
        <v>1136</v>
      </c>
      <c r="Y284" s="100" t="s">
        <v>1660</v>
      </c>
      <c r="Z284" s="121"/>
      <c r="AA284" s="100" t="s">
        <v>350</v>
      </c>
      <c r="AB284" s="96" t="s">
        <v>351</v>
      </c>
      <c r="AC284" s="96" t="s">
        <v>352</v>
      </c>
      <c r="AD284" s="136" t="s">
        <v>133</v>
      </c>
      <c r="AE284" s="96"/>
      <c r="AF284" s="100" t="s">
        <v>119</v>
      </c>
      <c r="AG284" s="96"/>
      <c r="AH284" s="96"/>
      <c r="AI284" s="96"/>
      <c r="AJ284" s="149">
        <v>0.07</v>
      </c>
      <c r="AK284" s="149"/>
      <c r="AL284" s="149"/>
      <c r="AM284" s="149">
        <v>0.07</v>
      </c>
      <c r="AN284" s="149">
        <v>0.07</v>
      </c>
      <c r="AO284" s="98">
        <v>0</v>
      </c>
      <c r="AP284" s="98">
        <f t="shared" si="193"/>
        <v>0.07</v>
      </c>
      <c r="AQ284" s="98"/>
      <c r="AR284" s="159" t="s">
        <v>231</v>
      </c>
      <c r="AS284" s="117">
        <f t="shared" si="204"/>
        <v>0</v>
      </c>
      <c r="AT284" s="149"/>
      <c r="AU284" s="149"/>
      <c r="AV284" s="149"/>
      <c r="AW284" s="99"/>
      <c r="AX284" s="99"/>
      <c r="AY284" s="99"/>
      <c r="AZ284" s="99"/>
      <c r="BA284" s="99"/>
      <c r="BB284" s="99"/>
      <c r="BC284" s="99"/>
      <c r="BD284" s="176"/>
      <c r="BE284" s="197">
        <f t="shared" si="201"/>
        <v>0</v>
      </c>
      <c r="BF284" s="203"/>
      <c r="BG284" s="194">
        <f t="shared" si="184"/>
        <v>0</v>
      </c>
      <c r="BH284" s="99"/>
      <c r="BI284" s="159" t="s">
        <v>231</v>
      </c>
      <c r="BJ284" s="117">
        <f t="shared" si="202"/>
        <v>0</v>
      </c>
      <c r="BK284" s="209">
        <v>45078</v>
      </c>
      <c r="BL284" s="316"/>
      <c r="BM284" s="316"/>
      <c r="BN284" s="121"/>
      <c r="BO284" s="235"/>
      <c r="BP284" s="149">
        <f t="shared" si="194"/>
        <v>0</v>
      </c>
      <c r="BQ284" s="228">
        <f t="shared" si="205"/>
        <v>0</v>
      </c>
      <c r="BR284" s="232"/>
      <c r="BS284" s="200"/>
      <c r="BT284" s="118" t="s">
        <v>471</v>
      </c>
      <c r="BU284" s="118"/>
      <c r="BV284" s="118"/>
      <c r="BW284" s="117">
        <f t="shared" si="206"/>
        <v>1</v>
      </c>
      <c r="BX284" s="117"/>
      <c r="BY284" s="117"/>
      <c r="BZ284" s="117"/>
      <c r="CA284" s="117"/>
      <c r="CB284" s="208" t="s">
        <v>231</v>
      </c>
      <c r="CC284" s="209"/>
      <c r="CD284" s="209"/>
      <c r="CE284" s="96" t="s">
        <v>125</v>
      </c>
      <c r="CF284" s="99"/>
      <c r="CG284" s="99"/>
      <c r="CH284" s="208" t="s">
        <v>125</v>
      </c>
      <c r="CI284" s="209"/>
      <c r="CJ284" s="209"/>
      <c r="CK284" s="209"/>
      <c r="CL284" s="208" t="s">
        <v>125</v>
      </c>
      <c r="CM284" s="208"/>
      <c r="CN284" s="208"/>
      <c r="CO284" s="208"/>
      <c r="CP284" s="208" t="s">
        <v>125</v>
      </c>
      <c r="CQ284" s="209"/>
      <c r="CR284" s="209"/>
      <c r="CS284" s="208" t="s">
        <v>125</v>
      </c>
      <c r="CT284" s="209"/>
      <c r="CU284" s="209"/>
      <c r="CV284" s="208" t="s">
        <v>125</v>
      </c>
      <c r="CW284" s="208" t="s">
        <v>125</v>
      </c>
      <c r="CX284" s="209"/>
      <c r="CY284" s="208" t="s">
        <v>125</v>
      </c>
      <c r="CZ284" s="209"/>
      <c r="DA284" s="209"/>
      <c r="DB284" s="208" t="s">
        <v>125</v>
      </c>
      <c r="DC284" s="209"/>
      <c r="DD284" s="208" t="s">
        <v>125</v>
      </c>
      <c r="DE284" s="209"/>
      <c r="DF284" s="209"/>
      <c r="DG284" s="209"/>
      <c r="DH284" s="101"/>
      <c r="DI284" s="101"/>
      <c r="DJ284" s="101"/>
      <c r="DK284" s="101"/>
      <c r="DL284" s="101"/>
      <c r="DM284" s="149">
        <v>0.07</v>
      </c>
      <c r="DN284" s="149"/>
      <c r="DO284" s="149">
        <v>0.07</v>
      </c>
      <c r="DP284" s="101"/>
      <c r="DQ284" s="101"/>
      <c r="DR284" s="111" t="s">
        <v>1705</v>
      </c>
      <c r="DS284" s="122">
        <v>18647781318</v>
      </c>
    </row>
    <row r="285" s="14" customFormat="1" ht="117.95" customHeight="1" spans="1:123">
      <c r="A285" s="90">
        <f>+SUBTOTAL(3,G$6:$G285)</f>
        <v>255</v>
      </c>
      <c r="B285" s="94" t="str">
        <f t="shared" si="203"/>
        <v>手续已办结已开工</v>
      </c>
      <c r="C285" s="98"/>
      <c r="D285" s="98"/>
      <c r="E285" s="98"/>
      <c r="F285" s="96"/>
      <c r="G285" s="94" t="s">
        <v>748</v>
      </c>
      <c r="H285" s="94" t="s">
        <v>1708</v>
      </c>
      <c r="I285" s="94"/>
      <c r="J285" s="112" t="s">
        <v>1709</v>
      </c>
      <c r="K285" s="111" t="s">
        <v>1710</v>
      </c>
      <c r="L285" s="90">
        <v>1</v>
      </c>
      <c r="M285" s="94" t="s">
        <v>176</v>
      </c>
      <c r="N285" s="90"/>
      <c r="O285" s="90"/>
      <c r="P285" s="90"/>
      <c r="Q285" s="99"/>
      <c r="R285" s="101"/>
      <c r="S285" s="101" t="s">
        <v>1711</v>
      </c>
      <c r="T285" s="101"/>
      <c r="U285" s="100" t="s">
        <v>1708</v>
      </c>
      <c r="V285" s="100" t="s">
        <v>371</v>
      </c>
      <c r="W285" s="96" t="s">
        <v>371</v>
      </c>
      <c r="X285" s="100" t="s">
        <v>1136</v>
      </c>
      <c r="Y285" s="100" t="s">
        <v>1692</v>
      </c>
      <c r="Z285" s="101"/>
      <c r="AA285" s="100" t="s">
        <v>350</v>
      </c>
      <c r="AB285" s="96" t="s">
        <v>351</v>
      </c>
      <c r="AC285" s="96" t="s">
        <v>352</v>
      </c>
      <c r="AD285" s="100" t="s">
        <v>133</v>
      </c>
      <c r="AE285" s="96"/>
      <c r="AF285" s="129" t="s">
        <v>119</v>
      </c>
      <c r="AG285" s="96"/>
      <c r="AH285" s="96"/>
      <c r="AI285" s="96"/>
      <c r="AJ285" s="148">
        <v>0.129</v>
      </c>
      <c r="AK285" s="148">
        <v>0</v>
      </c>
      <c r="AL285" s="149">
        <v>0</v>
      </c>
      <c r="AM285" s="148">
        <v>0.1</v>
      </c>
      <c r="AN285" s="148">
        <v>0.078</v>
      </c>
      <c r="AO285" s="98">
        <v>0</v>
      </c>
      <c r="AP285" s="98">
        <f t="shared" si="193"/>
        <v>0</v>
      </c>
      <c r="AQ285" s="98">
        <v>0.1</v>
      </c>
      <c r="AR285" s="125" t="s">
        <v>121</v>
      </c>
      <c r="AS285" s="117">
        <f t="shared" si="204"/>
        <v>1</v>
      </c>
      <c r="AT285" s="99"/>
      <c r="AU285" s="99"/>
      <c r="AV285" s="96"/>
      <c r="AW285" s="99"/>
      <c r="AX285" s="98"/>
      <c r="AY285" s="98"/>
      <c r="AZ285" s="148"/>
      <c r="BA285" s="148"/>
      <c r="BB285" s="148"/>
      <c r="BC285" s="148"/>
      <c r="BD285" s="175"/>
      <c r="BE285" s="197">
        <f t="shared" si="201"/>
        <v>0.1</v>
      </c>
      <c r="BF285" s="198"/>
      <c r="BG285" s="194">
        <f t="shared" si="184"/>
        <v>0.1</v>
      </c>
      <c r="BH285" s="148">
        <v>0.1</v>
      </c>
      <c r="BI285" s="125" t="s">
        <v>121</v>
      </c>
      <c r="BJ285" s="117">
        <f t="shared" si="202"/>
        <v>1</v>
      </c>
      <c r="BK285" s="199">
        <v>44986</v>
      </c>
      <c r="BL285" s="121"/>
      <c r="BM285" s="121"/>
      <c r="BN285" s="117">
        <v>1</v>
      </c>
      <c r="BO285" s="209"/>
      <c r="BP285" s="149">
        <v>0.01</v>
      </c>
      <c r="BQ285" s="228">
        <f t="shared" si="205"/>
        <v>0.1</v>
      </c>
      <c r="BR285" s="232" t="s">
        <v>1712</v>
      </c>
      <c r="BS285" s="200"/>
      <c r="BT285" s="112" t="s">
        <v>1713</v>
      </c>
      <c r="BU285" s="112"/>
      <c r="BV285" s="112"/>
      <c r="BW285" s="127">
        <f t="shared" si="206"/>
        <v>0</v>
      </c>
      <c r="BX285" s="125" t="str">
        <f t="shared" ref="BX285:BX290" si="207">+IF(BW285=0,"办结","未办结")</f>
        <v>办结</v>
      </c>
      <c r="BY285" s="117"/>
      <c r="BZ285" s="117"/>
      <c r="CA285" s="117"/>
      <c r="CB285" s="199" t="s">
        <v>121</v>
      </c>
      <c r="CC285" s="199"/>
      <c r="CD285" s="199"/>
      <c r="CE285" s="95" t="s">
        <v>125</v>
      </c>
      <c r="CF285" s="95"/>
      <c r="CG285" s="95"/>
      <c r="CH285" s="199" t="s">
        <v>121</v>
      </c>
      <c r="CI285" s="199"/>
      <c r="CJ285" s="199"/>
      <c r="CK285" s="199"/>
      <c r="CL285" s="95" t="s">
        <v>125</v>
      </c>
      <c r="CM285" s="95"/>
      <c r="CN285" s="95"/>
      <c r="CO285" s="95"/>
      <c r="CP285" s="199" t="s">
        <v>121</v>
      </c>
      <c r="CQ285" s="199"/>
      <c r="CR285" s="199"/>
      <c r="CS285" s="95" t="s">
        <v>125</v>
      </c>
      <c r="CT285" s="95"/>
      <c r="CU285" s="95"/>
      <c r="CV285" s="95" t="s">
        <v>125</v>
      </c>
      <c r="CW285" s="95" t="s">
        <v>125</v>
      </c>
      <c r="CX285" s="95"/>
      <c r="CY285" s="95" t="s">
        <v>125</v>
      </c>
      <c r="CZ285" s="95"/>
      <c r="DA285" s="95"/>
      <c r="DB285" s="199" t="s">
        <v>125</v>
      </c>
      <c r="DC285" s="199"/>
      <c r="DD285" s="199" t="s">
        <v>121</v>
      </c>
      <c r="DE285" s="199"/>
      <c r="DF285" s="199"/>
      <c r="DG285" s="199"/>
      <c r="DH285" s="101"/>
      <c r="DI285" s="101"/>
      <c r="DJ285" s="101"/>
      <c r="DK285" s="101"/>
      <c r="DL285" s="101"/>
      <c r="DM285" s="148">
        <v>0.078</v>
      </c>
      <c r="DN285" s="148">
        <f t="shared" ref="DN285:DN289" si="208">+DK285-DM285</f>
        <v>-0.078</v>
      </c>
      <c r="DO285" s="148">
        <v>0.078</v>
      </c>
      <c r="DP285" s="101"/>
      <c r="DQ285" s="101"/>
      <c r="DR285" s="100" t="s">
        <v>1714</v>
      </c>
      <c r="DS285" s="100" t="s">
        <v>1715</v>
      </c>
    </row>
    <row r="286" s="14" customFormat="1" ht="108" customHeight="1" spans="1:123">
      <c r="A286" s="90">
        <f>+SUBTOTAL(3,G$6:$G286)</f>
        <v>256</v>
      </c>
      <c r="B286" s="94" t="str">
        <f t="shared" si="203"/>
        <v>手续已办结已开工</v>
      </c>
      <c r="C286" s="99"/>
      <c r="D286" s="99"/>
      <c r="E286" s="99"/>
      <c r="F286" s="99"/>
      <c r="G286" s="94" t="s">
        <v>748</v>
      </c>
      <c r="H286" s="94" t="s">
        <v>1716</v>
      </c>
      <c r="I286" s="94"/>
      <c r="J286" s="112" t="s">
        <v>1717</v>
      </c>
      <c r="K286" s="111" t="s">
        <v>1718</v>
      </c>
      <c r="L286" s="90">
        <v>1</v>
      </c>
      <c r="M286" s="94" t="s">
        <v>107</v>
      </c>
      <c r="N286" s="90"/>
      <c r="O286" s="90"/>
      <c r="P286" s="90"/>
      <c r="Q286" s="99"/>
      <c r="R286" s="101"/>
      <c r="S286" s="139"/>
      <c r="T286" s="139"/>
      <c r="U286" s="96" t="s">
        <v>1716</v>
      </c>
      <c r="V286" s="96" t="s">
        <v>1659</v>
      </c>
      <c r="W286" s="96" t="s">
        <v>145</v>
      </c>
      <c r="X286" s="100" t="s">
        <v>1136</v>
      </c>
      <c r="Y286" s="122"/>
      <c r="Z286" s="122"/>
      <c r="AA286" s="100" t="s">
        <v>350</v>
      </c>
      <c r="AB286" s="96" t="s">
        <v>351</v>
      </c>
      <c r="AC286" s="96" t="s">
        <v>352</v>
      </c>
      <c r="AD286" s="136" t="s">
        <v>133</v>
      </c>
      <c r="AE286" s="96"/>
      <c r="AF286" s="100" t="s">
        <v>119</v>
      </c>
      <c r="AG286" s="99"/>
      <c r="AH286" s="99"/>
      <c r="AI286" s="99"/>
      <c r="AJ286" s="148">
        <v>0.11</v>
      </c>
      <c r="AK286" s="148"/>
      <c r="AL286" s="149"/>
      <c r="AM286" s="148">
        <v>0.11</v>
      </c>
      <c r="AN286" s="148">
        <v>0.11</v>
      </c>
      <c r="AO286" s="98">
        <v>0</v>
      </c>
      <c r="AP286" s="98">
        <f t="shared" si="193"/>
        <v>0</v>
      </c>
      <c r="AQ286" s="98">
        <v>0.11</v>
      </c>
      <c r="AR286" s="125" t="s">
        <v>121</v>
      </c>
      <c r="AS286" s="117">
        <f t="shared" si="204"/>
        <v>1</v>
      </c>
      <c r="AT286" s="149"/>
      <c r="AU286" s="149"/>
      <c r="AV286" s="149"/>
      <c r="AW286" s="99"/>
      <c r="AX286" s="98"/>
      <c r="AY286" s="148"/>
      <c r="AZ286" s="148"/>
      <c r="BA286" s="148"/>
      <c r="BB286" s="148"/>
      <c r="BC286" s="148"/>
      <c r="BD286" s="175"/>
      <c r="BE286" s="197">
        <f t="shared" si="201"/>
        <v>0.11</v>
      </c>
      <c r="BF286" s="198"/>
      <c r="BG286" s="194">
        <f t="shared" si="184"/>
        <v>0.11</v>
      </c>
      <c r="BH286" s="148">
        <v>0.11</v>
      </c>
      <c r="BI286" s="125" t="s">
        <v>121</v>
      </c>
      <c r="BJ286" s="117">
        <f t="shared" si="202"/>
        <v>1</v>
      </c>
      <c r="BK286" s="202">
        <v>45047</v>
      </c>
      <c r="BL286" s="200"/>
      <c r="BM286" s="200"/>
      <c r="BN286" s="117">
        <v>1</v>
      </c>
      <c r="BO286" s="209">
        <v>45261</v>
      </c>
      <c r="BP286" s="149">
        <v>0.05</v>
      </c>
      <c r="BQ286" s="228">
        <f t="shared" si="205"/>
        <v>0.454545454545455</v>
      </c>
      <c r="BR286" s="232"/>
      <c r="BS286" s="391"/>
      <c r="BT286" s="112" t="s">
        <v>364</v>
      </c>
      <c r="BU286" s="112"/>
      <c r="BV286" s="112"/>
      <c r="BW286" s="127">
        <f t="shared" si="206"/>
        <v>0</v>
      </c>
      <c r="BX286" s="125" t="str">
        <f t="shared" si="207"/>
        <v>办结</v>
      </c>
      <c r="BY286" s="117"/>
      <c r="BZ286" s="117"/>
      <c r="CA286" s="117"/>
      <c r="CB286" s="199" t="s">
        <v>121</v>
      </c>
      <c r="CC286" s="199"/>
      <c r="CD286" s="199"/>
      <c r="CE286" s="95" t="s">
        <v>121</v>
      </c>
      <c r="CF286" s="95"/>
      <c r="CG286" s="95"/>
      <c r="CH286" s="199" t="s">
        <v>121</v>
      </c>
      <c r="CI286" s="199"/>
      <c r="CJ286" s="199"/>
      <c r="CK286" s="199"/>
      <c r="CL286" s="199" t="s">
        <v>121</v>
      </c>
      <c r="CM286" s="199"/>
      <c r="CN286" s="199"/>
      <c r="CO286" s="199"/>
      <c r="CP286" s="199" t="s">
        <v>121</v>
      </c>
      <c r="CQ286" s="199"/>
      <c r="CR286" s="199"/>
      <c r="CS286" s="199" t="s">
        <v>125</v>
      </c>
      <c r="CT286" s="199"/>
      <c r="CU286" s="199"/>
      <c r="CV286" s="199" t="s">
        <v>125</v>
      </c>
      <c r="CW286" s="199" t="s">
        <v>125</v>
      </c>
      <c r="CX286" s="199"/>
      <c r="CY286" s="199" t="s">
        <v>125</v>
      </c>
      <c r="CZ286" s="199"/>
      <c r="DA286" s="199"/>
      <c r="DB286" s="199" t="s">
        <v>125</v>
      </c>
      <c r="DC286" s="199"/>
      <c r="DD286" s="199" t="s">
        <v>125</v>
      </c>
      <c r="DE286" s="199"/>
      <c r="DF286" s="199"/>
      <c r="DG286" s="199"/>
      <c r="DH286" s="139"/>
      <c r="DI286" s="139"/>
      <c r="DJ286" s="139"/>
      <c r="DK286" s="139"/>
      <c r="DL286" s="139"/>
      <c r="DM286" s="148">
        <v>0.11</v>
      </c>
      <c r="DN286" s="148">
        <f t="shared" si="208"/>
        <v>-0.11</v>
      </c>
      <c r="DO286" s="148">
        <v>0.11</v>
      </c>
      <c r="DP286" s="139"/>
      <c r="DQ286" s="139"/>
      <c r="DR286" s="136" t="s">
        <v>1719</v>
      </c>
      <c r="DS286" s="136" t="s">
        <v>1720</v>
      </c>
    </row>
    <row r="287" s="14" customFormat="1" ht="116.1" customHeight="1" spans="1:123">
      <c r="A287" s="90">
        <f>+SUBTOTAL(3,G$6:$G287)</f>
        <v>257</v>
      </c>
      <c r="B287" s="94" t="s">
        <v>127</v>
      </c>
      <c r="C287" s="98"/>
      <c r="D287" s="98"/>
      <c r="E287" s="98"/>
      <c r="F287" s="99"/>
      <c r="G287" s="94" t="s">
        <v>748</v>
      </c>
      <c r="H287" s="94" t="s">
        <v>1716</v>
      </c>
      <c r="I287" s="94"/>
      <c r="J287" s="112" t="s">
        <v>1721</v>
      </c>
      <c r="K287" s="111" t="s">
        <v>1722</v>
      </c>
      <c r="L287" s="90">
        <v>1</v>
      </c>
      <c r="M287" s="94" t="s">
        <v>107</v>
      </c>
      <c r="N287" s="90"/>
      <c r="O287" s="90"/>
      <c r="P287" s="90"/>
      <c r="Q287" s="99"/>
      <c r="R287" s="101"/>
      <c r="S287" s="139"/>
      <c r="T287" s="139"/>
      <c r="U287" s="96" t="s">
        <v>1716</v>
      </c>
      <c r="V287" s="96" t="s">
        <v>1723</v>
      </c>
      <c r="W287" s="96" t="s">
        <v>145</v>
      </c>
      <c r="X287" s="100" t="s">
        <v>1136</v>
      </c>
      <c r="Y287" s="122"/>
      <c r="Z287" s="122"/>
      <c r="AA287" s="100" t="s">
        <v>350</v>
      </c>
      <c r="AB287" s="96" t="s">
        <v>351</v>
      </c>
      <c r="AC287" s="96" t="s">
        <v>352</v>
      </c>
      <c r="AD287" s="136" t="s">
        <v>133</v>
      </c>
      <c r="AE287" s="96"/>
      <c r="AF287" s="100" t="s">
        <v>119</v>
      </c>
      <c r="AG287" s="99"/>
      <c r="AH287" s="99"/>
      <c r="AI287" s="99"/>
      <c r="AJ287" s="148">
        <v>0.07</v>
      </c>
      <c r="AK287" s="148"/>
      <c r="AL287" s="149"/>
      <c r="AM287" s="148">
        <v>0.07</v>
      </c>
      <c r="AN287" s="148">
        <v>0.07</v>
      </c>
      <c r="AO287" s="98">
        <v>0.001</v>
      </c>
      <c r="AP287" s="98">
        <f t="shared" si="193"/>
        <v>0.001</v>
      </c>
      <c r="AQ287" s="98"/>
      <c r="AR287" s="125" t="s">
        <v>121</v>
      </c>
      <c r="AS287" s="117">
        <f t="shared" si="204"/>
        <v>1</v>
      </c>
      <c r="AT287" s="149"/>
      <c r="AU287" s="149">
        <v>202306</v>
      </c>
      <c r="AV287" s="156" t="s">
        <v>1724</v>
      </c>
      <c r="AW287" s="99"/>
      <c r="AX287" s="98"/>
      <c r="AY287" s="148"/>
      <c r="AZ287" s="148"/>
      <c r="BA287" s="98">
        <v>0.069</v>
      </c>
      <c r="BB287" s="98">
        <v>0.069</v>
      </c>
      <c r="BC287" s="98">
        <v>0.069</v>
      </c>
      <c r="BD287" s="172">
        <v>0.069</v>
      </c>
      <c r="BE287" s="197">
        <f t="shared" si="201"/>
        <v>0</v>
      </c>
      <c r="BF287" s="201"/>
      <c r="BG287" s="194">
        <f t="shared" si="184"/>
        <v>0</v>
      </c>
      <c r="BH287" s="98"/>
      <c r="BI287" s="125" t="s">
        <v>137</v>
      </c>
      <c r="BJ287" s="117">
        <f t="shared" si="202"/>
        <v>1</v>
      </c>
      <c r="BK287" s="202">
        <v>45017</v>
      </c>
      <c r="BL287" s="200"/>
      <c r="BM287" s="200"/>
      <c r="BN287" s="117">
        <v>1</v>
      </c>
      <c r="BO287" s="209">
        <v>45261</v>
      </c>
      <c r="BP287" s="149">
        <f t="shared" ref="BP287:BP299" si="209">+BC287+BE287</f>
        <v>0.069</v>
      </c>
      <c r="BQ287" s="228">
        <f t="shared" si="205"/>
        <v>0.985714285714286</v>
      </c>
      <c r="BR287" s="232"/>
      <c r="BS287" s="296"/>
      <c r="BT287" s="112" t="s">
        <v>355</v>
      </c>
      <c r="BU287" s="112"/>
      <c r="BV287" s="112"/>
      <c r="BW287" s="127">
        <f t="shared" si="206"/>
        <v>0</v>
      </c>
      <c r="BX287" s="125" t="str">
        <f t="shared" si="207"/>
        <v>办结</v>
      </c>
      <c r="BY287" s="117"/>
      <c r="BZ287" s="117"/>
      <c r="CA287" s="117"/>
      <c r="CB287" s="199" t="s">
        <v>121</v>
      </c>
      <c r="CC287" s="199"/>
      <c r="CD287" s="199"/>
      <c r="CE287" s="95" t="s">
        <v>125</v>
      </c>
      <c r="CF287" s="95"/>
      <c r="CG287" s="95"/>
      <c r="CH287" s="95" t="s">
        <v>125</v>
      </c>
      <c r="CI287" s="95"/>
      <c r="CJ287" s="95"/>
      <c r="CK287" s="95"/>
      <c r="CL287" s="95" t="s">
        <v>125</v>
      </c>
      <c r="CM287" s="95"/>
      <c r="CN287" s="95"/>
      <c r="CO287" s="95"/>
      <c r="CP287" s="95" t="s">
        <v>125</v>
      </c>
      <c r="CQ287" s="95"/>
      <c r="CR287" s="95"/>
      <c r="CS287" s="95" t="s">
        <v>125</v>
      </c>
      <c r="CT287" s="95"/>
      <c r="CU287" s="95"/>
      <c r="CV287" s="95" t="s">
        <v>125</v>
      </c>
      <c r="CW287" s="95" t="s">
        <v>125</v>
      </c>
      <c r="CX287" s="95"/>
      <c r="CY287" s="95" t="s">
        <v>125</v>
      </c>
      <c r="CZ287" s="95"/>
      <c r="DA287" s="95"/>
      <c r="DB287" s="95" t="s">
        <v>125</v>
      </c>
      <c r="DC287" s="95"/>
      <c r="DD287" s="95" t="s">
        <v>125</v>
      </c>
      <c r="DE287" s="95"/>
      <c r="DF287" s="95"/>
      <c r="DG287" s="95"/>
      <c r="DH287" s="139"/>
      <c r="DI287" s="139"/>
      <c r="DJ287" s="139"/>
      <c r="DK287" s="139"/>
      <c r="DL287" s="139"/>
      <c r="DM287" s="148">
        <v>0.07</v>
      </c>
      <c r="DN287" s="148">
        <f t="shared" si="208"/>
        <v>-0.07</v>
      </c>
      <c r="DO287" s="148">
        <v>0.07</v>
      </c>
      <c r="DP287" s="139"/>
      <c r="DQ287" s="139"/>
      <c r="DR287" s="136" t="s">
        <v>1719</v>
      </c>
      <c r="DS287" s="136" t="s">
        <v>1720</v>
      </c>
    </row>
    <row r="288" s="14" customFormat="1" ht="122.1" customHeight="1" spans="1:123">
      <c r="A288" s="90">
        <f>+SUBTOTAL(3,G$6:$G288)</f>
        <v>258</v>
      </c>
      <c r="B288" s="94" t="s">
        <v>127</v>
      </c>
      <c r="C288" s="98"/>
      <c r="D288" s="98"/>
      <c r="E288" s="98"/>
      <c r="F288" s="99"/>
      <c r="G288" s="94" t="s">
        <v>748</v>
      </c>
      <c r="H288" s="94" t="s">
        <v>1716</v>
      </c>
      <c r="I288" s="94"/>
      <c r="J288" s="112" t="s">
        <v>1725</v>
      </c>
      <c r="K288" s="111" t="s">
        <v>1726</v>
      </c>
      <c r="L288" s="90">
        <v>1</v>
      </c>
      <c r="M288" s="94" t="s">
        <v>107</v>
      </c>
      <c r="N288" s="90"/>
      <c r="O288" s="90"/>
      <c r="P288" s="90"/>
      <c r="Q288" s="99"/>
      <c r="R288" s="101"/>
      <c r="S288" s="139"/>
      <c r="T288" s="139"/>
      <c r="U288" s="96" t="s">
        <v>1716</v>
      </c>
      <c r="V288" s="96" t="s">
        <v>1659</v>
      </c>
      <c r="W288" s="96" t="s">
        <v>145</v>
      </c>
      <c r="X288" s="100" t="s">
        <v>1136</v>
      </c>
      <c r="Y288" s="122"/>
      <c r="Z288" s="122"/>
      <c r="AA288" s="100" t="s">
        <v>350</v>
      </c>
      <c r="AB288" s="96" t="s">
        <v>351</v>
      </c>
      <c r="AC288" s="96" t="s">
        <v>352</v>
      </c>
      <c r="AD288" s="136" t="s">
        <v>133</v>
      </c>
      <c r="AE288" s="96"/>
      <c r="AF288" s="100" t="s">
        <v>119</v>
      </c>
      <c r="AG288" s="99"/>
      <c r="AH288" s="99"/>
      <c r="AI288" s="99"/>
      <c r="AJ288" s="148">
        <v>0.15</v>
      </c>
      <c r="AK288" s="148"/>
      <c r="AL288" s="149"/>
      <c r="AM288" s="148">
        <v>0.1391</v>
      </c>
      <c r="AN288" s="148">
        <v>0.15</v>
      </c>
      <c r="AO288" s="98">
        <v>0</v>
      </c>
      <c r="AP288" s="98">
        <f t="shared" si="193"/>
        <v>0</v>
      </c>
      <c r="AQ288" s="98"/>
      <c r="AR288" s="125" t="s">
        <v>121</v>
      </c>
      <c r="AS288" s="117">
        <f t="shared" si="204"/>
        <v>1</v>
      </c>
      <c r="AT288" s="149"/>
      <c r="AU288" s="149">
        <v>202306</v>
      </c>
      <c r="AV288" s="156" t="s">
        <v>1727</v>
      </c>
      <c r="AW288" s="99"/>
      <c r="AX288" s="98"/>
      <c r="AY288" s="148"/>
      <c r="AZ288" s="148"/>
      <c r="BA288" s="98">
        <v>0.1241</v>
      </c>
      <c r="BB288" s="98">
        <v>0.1391</v>
      </c>
      <c r="BC288" s="98">
        <v>0.1391</v>
      </c>
      <c r="BD288" s="172">
        <v>0.1391</v>
      </c>
      <c r="BE288" s="197">
        <f t="shared" si="201"/>
        <v>0</v>
      </c>
      <c r="BF288" s="201"/>
      <c r="BG288" s="194">
        <f t="shared" si="184"/>
        <v>0</v>
      </c>
      <c r="BH288" s="98"/>
      <c r="BI288" s="125" t="s">
        <v>137</v>
      </c>
      <c r="BJ288" s="117">
        <f t="shared" si="202"/>
        <v>1</v>
      </c>
      <c r="BK288" s="202"/>
      <c r="BL288" s="200"/>
      <c r="BM288" s="200"/>
      <c r="BN288" s="117">
        <v>1</v>
      </c>
      <c r="BO288" s="209">
        <v>45261</v>
      </c>
      <c r="BP288" s="149">
        <f t="shared" si="209"/>
        <v>0.1391</v>
      </c>
      <c r="BQ288" s="228">
        <f t="shared" si="205"/>
        <v>1</v>
      </c>
      <c r="BR288" s="232"/>
      <c r="BS288" s="296"/>
      <c r="BT288" s="112" t="s">
        <v>355</v>
      </c>
      <c r="BU288" s="112"/>
      <c r="BV288" s="112"/>
      <c r="BW288" s="127">
        <f t="shared" si="206"/>
        <v>0</v>
      </c>
      <c r="BX288" s="125" t="str">
        <f t="shared" si="207"/>
        <v>办结</v>
      </c>
      <c r="BY288" s="117"/>
      <c r="BZ288" s="117"/>
      <c r="CA288" s="117"/>
      <c r="CB288" s="199" t="s">
        <v>121</v>
      </c>
      <c r="CC288" s="199"/>
      <c r="CD288" s="199"/>
      <c r="CE288" s="95" t="s">
        <v>125</v>
      </c>
      <c r="CF288" s="95"/>
      <c r="CG288" s="95"/>
      <c r="CH288" s="199" t="s">
        <v>125</v>
      </c>
      <c r="CI288" s="199"/>
      <c r="CJ288" s="199"/>
      <c r="CK288" s="199"/>
      <c r="CL288" s="199" t="s">
        <v>125</v>
      </c>
      <c r="CM288" s="199"/>
      <c r="CN288" s="199"/>
      <c r="CO288" s="199"/>
      <c r="CP288" s="199" t="s">
        <v>121</v>
      </c>
      <c r="CQ288" s="199"/>
      <c r="CR288" s="199"/>
      <c r="CS288" s="199" t="s">
        <v>125</v>
      </c>
      <c r="CT288" s="199"/>
      <c r="CU288" s="199"/>
      <c r="CV288" s="199" t="s">
        <v>125</v>
      </c>
      <c r="CW288" s="199" t="s">
        <v>125</v>
      </c>
      <c r="CX288" s="199"/>
      <c r="CY288" s="199" t="s">
        <v>125</v>
      </c>
      <c r="CZ288" s="199"/>
      <c r="DA288" s="199"/>
      <c r="DB288" s="199" t="s">
        <v>125</v>
      </c>
      <c r="DC288" s="199"/>
      <c r="DD288" s="199" t="s">
        <v>125</v>
      </c>
      <c r="DE288" s="199"/>
      <c r="DF288" s="199"/>
      <c r="DG288" s="199"/>
      <c r="DH288" s="139"/>
      <c r="DI288" s="139"/>
      <c r="DJ288" s="139"/>
      <c r="DK288" s="139"/>
      <c r="DL288" s="139"/>
      <c r="DM288" s="148">
        <v>0.15</v>
      </c>
      <c r="DN288" s="148">
        <f t="shared" si="208"/>
        <v>-0.15</v>
      </c>
      <c r="DO288" s="148">
        <v>0.15</v>
      </c>
      <c r="DP288" s="139"/>
      <c r="DQ288" s="139"/>
      <c r="DR288" s="136" t="s">
        <v>1719</v>
      </c>
      <c r="DS288" s="136" t="s">
        <v>1720</v>
      </c>
    </row>
    <row r="289" s="27" customFormat="1" ht="158.1" customHeight="1" spans="1:123">
      <c r="A289" s="90">
        <f>+SUBTOTAL(3,G$6:$G289)</f>
        <v>259</v>
      </c>
      <c r="B289" s="94" t="str">
        <f t="shared" ref="B289:B292" si="210">_xlfn.IFS(AND(BI289="否",BX289="办结"),"手续已办结未开工",AND(BI289="是",BX289="未办结"),"手续未办结已开工",AND(BI289="否",BX289="未办结"),"手续未办结未开工",AND(BI289="是",BX289="办结"),"手续已办结已开工")</f>
        <v>手续已办结已开工</v>
      </c>
      <c r="C289" s="95"/>
      <c r="D289" s="95"/>
      <c r="E289" s="95"/>
      <c r="F289" s="99"/>
      <c r="G289" s="94" t="s">
        <v>748</v>
      </c>
      <c r="H289" s="94" t="s">
        <v>1716</v>
      </c>
      <c r="I289" s="94"/>
      <c r="J289" s="112" t="s">
        <v>1728</v>
      </c>
      <c r="K289" s="111" t="s">
        <v>1729</v>
      </c>
      <c r="L289" s="90">
        <v>1</v>
      </c>
      <c r="M289" s="94" t="s">
        <v>107</v>
      </c>
      <c r="N289" s="90"/>
      <c r="O289" s="90"/>
      <c r="P289" s="90"/>
      <c r="Q289" s="99"/>
      <c r="R289" s="101"/>
      <c r="S289" s="139"/>
      <c r="T289" s="139"/>
      <c r="U289" s="96" t="s">
        <v>1716</v>
      </c>
      <c r="V289" s="96" t="s">
        <v>1659</v>
      </c>
      <c r="W289" s="96" t="s">
        <v>145</v>
      </c>
      <c r="X289" s="100" t="s">
        <v>1136</v>
      </c>
      <c r="Y289" s="122"/>
      <c r="Z289" s="122"/>
      <c r="AA289" s="100" t="s">
        <v>350</v>
      </c>
      <c r="AB289" s="96" t="s">
        <v>351</v>
      </c>
      <c r="AC289" s="96" t="s">
        <v>352</v>
      </c>
      <c r="AD289" s="136" t="s">
        <v>133</v>
      </c>
      <c r="AE289" s="96"/>
      <c r="AF289" s="100" t="s">
        <v>119</v>
      </c>
      <c r="AG289" s="99"/>
      <c r="AH289" s="99"/>
      <c r="AI289" s="99"/>
      <c r="AJ289" s="148">
        <v>0.2225</v>
      </c>
      <c r="AK289" s="148"/>
      <c r="AL289" s="149"/>
      <c r="AM289" s="148">
        <v>0.26</v>
      </c>
      <c r="AN289" s="148">
        <v>0.22</v>
      </c>
      <c r="AO289" s="98">
        <v>0</v>
      </c>
      <c r="AP289" s="98">
        <f t="shared" si="193"/>
        <v>0.0939</v>
      </c>
      <c r="AQ289" s="98">
        <v>0.162</v>
      </c>
      <c r="AR289" s="125" t="s">
        <v>121</v>
      </c>
      <c r="AS289" s="117">
        <f t="shared" si="204"/>
        <v>1</v>
      </c>
      <c r="AT289" s="149"/>
      <c r="AU289" s="149">
        <v>202308</v>
      </c>
      <c r="AV289" s="149" t="s">
        <v>1730</v>
      </c>
      <c r="AW289" s="99"/>
      <c r="AX289" s="98"/>
      <c r="AY289" s="148"/>
      <c r="AZ289" s="148"/>
      <c r="BA289" s="148"/>
      <c r="BB289" s="148"/>
      <c r="BC289" s="98">
        <v>0.1019</v>
      </c>
      <c r="BD289" s="172">
        <v>0.1997</v>
      </c>
      <c r="BE289" s="197">
        <f t="shared" si="201"/>
        <v>0.0642</v>
      </c>
      <c r="BF289" s="198">
        <v>0.015</v>
      </c>
      <c r="BG289" s="194">
        <f t="shared" si="184"/>
        <v>0.0492</v>
      </c>
      <c r="BH289" s="148">
        <v>0.162</v>
      </c>
      <c r="BI289" s="125" t="s">
        <v>121</v>
      </c>
      <c r="BJ289" s="117">
        <f t="shared" si="202"/>
        <v>1</v>
      </c>
      <c r="BK289" s="202">
        <v>45047</v>
      </c>
      <c r="BL289" s="200"/>
      <c r="BM289" s="200"/>
      <c r="BN289" s="117">
        <v>1</v>
      </c>
      <c r="BO289" s="209">
        <v>45261</v>
      </c>
      <c r="BP289" s="149">
        <f t="shared" si="209"/>
        <v>0.1661</v>
      </c>
      <c r="BQ289" s="228">
        <f t="shared" si="205"/>
        <v>0.638846153846154</v>
      </c>
      <c r="BR289" s="232"/>
      <c r="BS289" s="391"/>
      <c r="BT289" s="124" t="s">
        <v>1731</v>
      </c>
      <c r="BU289" s="124"/>
      <c r="BV289" s="112"/>
      <c r="BW289" s="127">
        <f t="shared" si="206"/>
        <v>0</v>
      </c>
      <c r="BX289" s="125" t="str">
        <f t="shared" si="207"/>
        <v>办结</v>
      </c>
      <c r="BY289" s="117"/>
      <c r="BZ289" s="117"/>
      <c r="CA289" s="117"/>
      <c r="CB289" s="199" t="s">
        <v>121</v>
      </c>
      <c r="CC289" s="199"/>
      <c r="CD289" s="199"/>
      <c r="CE289" s="95" t="s">
        <v>125</v>
      </c>
      <c r="CF289" s="95"/>
      <c r="CG289" s="95"/>
      <c r="CH289" s="95" t="s">
        <v>125</v>
      </c>
      <c r="CI289" s="95"/>
      <c r="CJ289" s="95"/>
      <c r="CK289" s="95"/>
      <c r="CL289" s="95" t="s">
        <v>125</v>
      </c>
      <c r="CM289" s="95"/>
      <c r="CN289" s="95"/>
      <c r="CO289" s="95"/>
      <c r="CP289" s="95" t="s">
        <v>125</v>
      </c>
      <c r="CQ289" s="95"/>
      <c r="CR289" s="95"/>
      <c r="CS289" s="95" t="s">
        <v>125</v>
      </c>
      <c r="CT289" s="95"/>
      <c r="CU289" s="95"/>
      <c r="CV289" s="95" t="s">
        <v>125</v>
      </c>
      <c r="CW289" s="95" t="s">
        <v>125</v>
      </c>
      <c r="CX289" s="95"/>
      <c r="CY289" s="95" t="s">
        <v>125</v>
      </c>
      <c r="CZ289" s="95"/>
      <c r="DA289" s="95"/>
      <c r="DB289" s="95" t="s">
        <v>125</v>
      </c>
      <c r="DC289" s="95"/>
      <c r="DD289" s="95" t="s">
        <v>125</v>
      </c>
      <c r="DE289" s="95"/>
      <c r="DF289" s="95"/>
      <c r="DG289" s="95"/>
      <c r="DH289" s="139"/>
      <c r="DI289" s="139"/>
      <c r="DJ289" s="139"/>
      <c r="DK289" s="139"/>
      <c r="DL289" s="139"/>
      <c r="DM289" s="148">
        <v>0.22</v>
      </c>
      <c r="DN289" s="148">
        <f t="shared" si="208"/>
        <v>-0.22</v>
      </c>
      <c r="DO289" s="148">
        <v>0.22</v>
      </c>
      <c r="DP289" s="139"/>
      <c r="DQ289" s="139"/>
      <c r="DR289" s="136" t="s">
        <v>1719</v>
      </c>
      <c r="DS289" s="136" t="s">
        <v>1720</v>
      </c>
    </row>
    <row r="290" s="27" customFormat="1" ht="96.95" customHeight="1" spans="1:123">
      <c r="A290" s="90">
        <f>+SUBTOTAL(3,G$6:$G290)</f>
        <v>260</v>
      </c>
      <c r="B290" s="94" t="str">
        <f t="shared" si="210"/>
        <v>手续已办结已开工</v>
      </c>
      <c r="C290" s="98"/>
      <c r="D290" s="98"/>
      <c r="E290" s="98"/>
      <c r="F290" s="99"/>
      <c r="G290" s="94" t="s">
        <v>748</v>
      </c>
      <c r="H290" s="94" t="s">
        <v>1716</v>
      </c>
      <c r="I290" s="94"/>
      <c r="J290" s="112" t="s">
        <v>1732</v>
      </c>
      <c r="K290" s="111" t="s">
        <v>1733</v>
      </c>
      <c r="L290" s="90">
        <v>1</v>
      </c>
      <c r="M290" s="94" t="s">
        <v>275</v>
      </c>
      <c r="N290" s="90"/>
      <c r="O290" s="90"/>
      <c r="P290" s="90"/>
      <c r="Q290" s="99"/>
      <c r="R290" s="101"/>
      <c r="S290" s="139"/>
      <c r="T290" s="139"/>
      <c r="U290" s="96" t="s">
        <v>1716</v>
      </c>
      <c r="V290" s="96" t="s">
        <v>1734</v>
      </c>
      <c r="W290" s="96" t="s">
        <v>145</v>
      </c>
      <c r="X290" s="100" t="s">
        <v>1136</v>
      </c>
      <c r="Y290" s="122"/>
      <c r="Z290" s="122"/>
      <c r="AA290" s="100" t="s">
        <v>350</v>
      </c>
      <c r="AB290" s="96" t="s">
        <v>351</v>
      </c>
      <c r="AC290" s="96" t="s">
        <v>352</v>
      </c>
      <c r="AD290" s="136" t="s">
        <v>133</v>
      </c>
      <c r="AE290" s="96"/>
      <c r="AF290" s="100" t="s">
        <v>119</v>
      </c>
      <c r="AG290" s="99"/>
      <c r="AH290" s="99"/>
      <c r="AI290" s="99"/>
      <c r="AJ290" s="148">
        <v>0.07</v>
      </c>
      <c r="AK290" s="148"/>
      <c r="AL290" s="149"/>
      <c r="AM290" s="148">
        <v>0.07</v>
      </c>
      <c r="AN290" s="148">
        <v>0.07</v>
      </c>
      <c r="AO290" s="98">
        <v>0</v>
      </c>
      <c r="AP290" s="98">
        <f t="shared" si="193"/>
        <v>0.07</v>
      </c>
      <c r="AQ290" s="98"/>
      <c r="AR290" s="125" t="s">
        <v>231</v>
      </c>
      <c r="AS290" s="117">
        <f t="shared" si="204"/>
        <v>0</v>
      </c>
      <c r="AT290" s="149"/>
      <c r="AU290" s="149"/>
      <c r="AV290" s="149"/>
      <c r="AW290" s="99"/>
      <c r="AX290" s="98"/>
      <c r="AY290" s="148"/>
      <c r="AZ290" s="148"/>
      <c r="BA290" s="148"/>
      <c r="BB290" s="148"/>
      <c r="BC290" s="148"/>
      <c r="BD290" s="175"/>
      <c r="BE290" s="197">
        <f t="shared" si="201"/>
        <v>0</v>
      </c>
      <c r="BF290" s="198"/>
      <c r="BG290" s="194">
        <f t="shared" si="184"/>
        <v>0</v>
      </c>
      <c r="BH290" s="148"/>
      <c r="BI290" s="125" t="s">
        <v>121</v>
      </c>
      <c r="BJ290" s="117">
        <f t="shared" si="202"/>
        <v>1</v>
      </c>
      <c r="BK290" s="202">
        <v>45047</v>
      </c>
      <c r="BL290" s="200"/>
      <c r="BM290" s="200"/>
      <c r="BN290" s="117">
        <v>1</v>
      </c>
      <c r="BO290" s="209">
        <v>45261</v>
      </c>
      <c r="BP290" s="149">
        <f t="shared" si="209"/>
        <v>0</v>
      </c>
      <c r="BQ290" s="228">
        <f t="shared" si="205"/>
        <v>0</v>
      </c>
      <c r="BR290" s="232"/>
      <c r="BS290" s="212"/>
      <c r="BT290" s="112" t="s">
        <v>1735</v>
      </c>
      <c r="BU290" s="112"/>
      <c r="BV290" s="112"/>
      <c r="BW290" s="127">
        <f t="shared" si="206"/>
        <v>0</v>
      </c>
      <c r="BX290" s="125" t="str">
        <f t="shared" si="207"/>
        <v>办结</v>
      </c>
      <c r="BY290" s="117"/>
      <c r="BZ290" s="117"/>
      <c r="CA290" s="117"/>
      <c r="CB290" s="199" t="s">
        <v>121</v>
      </c>
      <c r="CC290" s="199"/>
      <c r="CD290" s="199"/>
      <c r="CE290" s="95" t="s">
        <v>125</v>
      </c>
      <c r="CF290" s="95"/>
      <c r="CG290" s="95"/>
      <c r="CH290" s="199" t="s">
        <v>125</v>
      </c>
      <c r="CI290" s="199"/>
      <c r="CJ290" s="199"/>
      <c r="CK290" s="199"/>
      <c r="CL290" s="199" t="s">
        <v>125</v>
      </c>
      <c r="CM290" s="199"/>
      <c r="CN290" s="199"/>
      <c r="CO290" s="199"/>
      <c r="CP290" s="199" t="s">
        <v>121</v>
      </c>
      <c r="CQ290" s="199"/>
      <c r="CR290" s="199"/>
      <c r="CS290" s="199" t="s">
        <v>125</v>
      </c>
      <c r="CT290" s="199"/>
      <c r="CU290" s="199"/>
      <c r="CV290" s="199" t="s">
        <v>125</v>
      </c>
      <c r="CW290" s="199" t="s">
        <v>125</v>
      </c>
      <c r="CX290" s="199"/>
      <c r="CY290" s="199" t="s">
        <v>125</v>
      </c>
      <c r="CZ290" s="199"/>
      <c r="DA290" s="199"/>
      <c r="DB290" s="199" t="s">
        <v>125</v>
      </c>
      <c r="DC290" s="199"/>
      <c r="DD290" s="199" t="s">
        <v>125</v>
      </c>
      <c r="DE290" s="199"/>
      <c r="DF290" s="199"/>
      <c r="DG290" s="199"/>
      <c r="DH290" s="139"/>
      <c r="DI290" s="139"/>
      <c r="DJ290" s="139"/>
      <c r="DK290" s="139"/>
      <c r="DL290" s="139"/>
      <c r="DM290" s="148">
        <v>0.07</v>
      </c>
      <c r="DN290" s="148"/>
      <c r="DO290" s="148">
        <v>0.07</v>
      </c>
      <c r="DP290" s="139"/>
      <c r="DQ290" s="139"/>
      <c r="DR290" s="136" t="s">
        <v>1719</v>
      </c>
      <c r="DS290" s="136" t="s">
        <v>1720</v>
      </c>
    </row>
    <row r="291" s="27" customFormat="1" ht="96.95" customHeight="1" spans="1:123">
      <c r="A291" s="90"/>
      <c r="B291" s="94"/>
      <c r="C291" s="98"/>
      <c r="D291" s="98"/>
      <c r="E291" s="98"/>
      <c r="F291" s="99"/>
      <c r="G291" s="94"/>
      <c r="H291" s="94" t="s">
        <v>1716</v>
      </c>
      <c r="I291" s="94"/>
      <c r="J291" s="112" t="s">
        <v>1717</v>
      </c>
      <c r="K291" s="111"/>
      <c r="L291" s="90">
        <v>1</v>
      </c>
      <c r="M291" s="94" t="s">
        <v>300</v>
      </c>
      <c r="N291" s="90"/>
      <c r="O291" s="90"/>
      <c r="P291" s="90"/>
      <c r="Q291" s="99"/>
      <c r="R291" s="101"/>
      <c r="S291" s="139"/>
      <c r="T291" s="139"/>
      <c r="U291" s="96"/>
      <c r="V291" s="96"/>
      <c r="W291" s="96"/>
      <c r="X291" s="100"/>
      <c r="Y291" s="122"/>
      <c r="Z291" s="122"/>
      <c r="AA291" s="100"/>
      <c r="AB291" s="96"/>
      <c r="AC291" s="96"/>
      <c r="AD291" s="136" t="s">
        <v>133</v>
      </c>
      <c r="AE291" s="96"/>
      <c r="AF291" s="100"/>
      <c r="AG291" s="99"/>
      <c r="AH291" s="99"/>
      <c r="AI291" s="99"/>
      <c r="AJ291" s="148"/>
      <c r="AK291" s="148"/>
      <c r="AL291" s="149"/>
      <c r="AM291" s="148"/>
      <c r="AN291" s="148"/>
      <c r="AO291" s="98"/>
      <c r="AP291" s="98"/>
      <c r="AQ291" s="98"/>
      <c r="AR291" s="159" t="s">
        <v>121</v>
      </c>
      <c r="AS291" s="117">
        <f t="shared" si="204"/>
        <v>1</v>
      </c>
      <c r="AT291" s="99" t="s">
        <v>184</v>
      </c>
      <c r="AU291" s="99">
        <v>202309</v>
      </c>
      <c r="AV291" s="149" t="s">
        <v>1736</v>
      </c>
      <c r="AW291" s="99"/>
      <c r="AX291" s="98"/>
      <c r="AY291" s="148"/>
      <c r="AZ291" s="148"/>
      <c r="BA291" s="148"/>
      <c r="BB291" s="148"/>
      <c r="BC291" s="148"/>
      <c r="BD291" s="172">
        <v>0.08</v>
      </c>
      <c r="BE291" s="197">
        <v>0</v>
      </c>
      <c r="BF291" s="198"/>
      <c r="BG291" s="194">
        <f t="shared" si="184"/>
        <v>0</v>
      </c>
      <c r="BH291" s="148"/>
      <c r="BI291" s="125"/>
      <c r="BJ291" s="117"/>
      <c r="BK291" s="202"/>
      <c r="BL291" s="200"/>
      <c r="BM291" s="200"/>
      <c r="BN291" s="117"/>
      <c r="BO291" s="209"/>
      <c r="BP291" s="149">
        <f t="shared" si="209"/>
        <v>0</v>
      </c>
      <c r="BQ291" s="228"/>
      <c r="BR291" s="232"/>
      <c r="BS291" s="212"/>
      <c r="BT291" s="112"/>
      <c r="BU291" s="112"/>
      <c r="BV291" s="112"/>
      <c r="BW291" s="127"/>
      <c r="BX291" s="125"/>
      <c r="BY291" s="117"/>
      <c r="BZ291" s="117"/>
      <c r="CA291" s="117"/>
      <c r="CB291" s="199"/>
      <c r="CC291" s="199"/>
      <c r="CD291" s="199"/>
      <c r="CE291" s="95"/>
      <c r="CF291" s="95"/>
      <c r="CG291" s="95"/>
      <c r="CH291" s="199"/>
      <c r="CI291" s="199"/>
      <c r="CJ291" s="199"/>
      <c r="CK291" s="199"/>
      <c r="CL291" s="199"/>
      <c r="CM291" s="199"/>
      <c r="CN291" s="199"/>
      <c r="CO291" s="199"/>
      <c r="CP291" s="199"/>
      <c r="CQ291" s="199"/>
      <c r="CR291" s="199"/>
      <c r="CS291" s="199"/>
      <c r="CT291" s="199"/>
      <c r="CU291" s="199"/>
      <c r="CV291" s="199"/>
      <c r="CW291" s="199"/>
      <c r="CX291" s="199"/>
      <c r="CY291" s="199"/>
      <c r="CZ291" s="199"/>
      <c r="DA291" s="199"/>
      <c r="DB291" s="199"/>
      <c r="DC291" s="199"/>
      <c r="DD291" s="199"/>
      <c r="DE291" s="199"/>
      <c r="DF291" s="199"/>
      <c r="DG291" s="199"/>
      <c r="DH291" s="139"/>
      <c r="DI291" s="139"/>
      <c r="DJ291" s="139"/>
      <c r="DK291" s="139"/>
      <c r="DL291" s="139"/>
      <c r="DM291" s="148"/>
      <c r="DN291" s="148"/>
      <c r="DO291" s="148"/>
      <c r="DP291" s="139"/>
      <c r="DQ291" s="139"/>
      <c r="DR291" s="136"/>
      <c r="DS291" s="136"/>
    </row>
    <row r="292" s="17" customFormat="1" ht="105.95" customHeight="1" spans="1:123">
      <c r="A292" s="101">
        <f>+SUBTOTAL(3,G$6:$G292)</f>
        <v>261</v>
      </c>
      <c r="B292" s="94" t="e">
        <f t="shared" si="210"/>
        <v>#N/A</v>
      </c>
      <c r="C292" s="95"/>
      <c r="D292" s="95"/>
      <c r="E292" s="95"/>
      <c r="F292" s="99"/>
      <c r="G292" s="100" t="s">
        <v>748</v>
      </c>
      <c r="H292" s="100" t="s">
        <v>1716</v>
      </c>
      <c r="I292" s="100"/>
      <c r="J292" s="118" t="s">
        <v>1737</v>
      </c>
      <c r="K292" s="111" t="s">
        <v>1738</v>
      </c>
      <c r="L292" s="101">
        <v>1</v>
      </c>
      <c r="M292" s="100" t="s">
        <v>275</v>
      </c>
      <c r="N292" s="101"/>
      <c r="O292" s="101"/>
      <c r="P292" s="101"/>
      <c r="Q292" s="99"/>
      <c r="R292" s="101"/>
      <c r="S292" s="139"/>
      <c r="T292" s="139"/>
      <c r="U292" s="96" t="s">
        <v>1716</v>
      </c>
      <c r="V292" s="96" t="s">
        <v>145</v>
      </c>
      <c r="W292" s="96" t="s">
        <v>145</v>
      </c>
      <c r="X292" s="100" t="s">
        <v>1136</v>
      </c>
      <c r="Y292" s="122"/>
      <c r="Z292" s="122"/>
      <c r="AA292" s="100" t="s">
        <v>350</v>
      </c>
      <c r="AB292" s="96" t="s">
        <v>351</v>
      </c>
      <c r="AC292" s="96" t="s">
        <v>352</v>
      </c>
      <c r="AD292" s="136" t="s">
        <v>133</v>
      </c>
      <c r="AE292" s="96"/>
      <c r="AF292" s="100" t="s">
        <v>119</v>
      </c>
      <c r="AG292" s="99"/>
      <c r="AH292" s="99"/>
      <c r="AI292" s="99"/>
      <c r="AJ292" s="99">
        <v>0.3573</v>
      </c>
      <c r="AK292" s="99">
        <v>0.2437</v>
      </c>
      <c r="AL292" s="99">
        <v>0.0085</v>
      </c>
      <c r="AM292" s="149">
        <v>0.024</v>
      </c>
      <c r="AN292" s="149">
        <v>0.024</v>
      </c>
      <c r="AO292" s="98">
        <v>0</v>
      </c>
      <c r="AP292" s="98">
        <f t="shared" ref="AP292:AP319" si="211">+AM292-BC292-BE292</f>
        <v>0.024</v>
      </c>
      <c r="AQ292" s="98"/>
      <c r="AR292" s="159" t="s">
        <v>121</v>
      </c>
      <c r="AS292" s="117">
        <f t="shared" si="204"/>
        <v>1</v>
      </c>
      <c r="AT292" s="99" t="s">
        <v>184</v>
      </c>
      <c r="AU292" s="99" t="s">
        <v>420</v>
      </c>
      <c r="AV292" s="149" t="s">
        <v>1739</v>
      </c>
      <c r="AW292" s="99"/>
      <c r="AX292" s="99"/>
      <c r="AY292" s="99"/>
      <c r="AZ292" s="99"/>
      <c r="BA292" s="99"/>
      <c r="BB292" s="99"/>
      <c r="BC292" s="99"/>
      <c r="BD292" s="176">
        <v>0.0101</v>
      </c>
      <c r="BE292" s="197">
        <v>0</v>
      </c>
      <c r="BF292" s="203">
        <v>0.013</v>
      </c>
      <c r="BG292" s="194">
        <f t="shared" si="184"/>
        <v>-0.013</v>
      </c>
      <c r="BH292" s="99"/>
      <c r="BI292" s="159" t="s">
        <v>231</v>
      </c>
      <c r="BJ292" s="117">
        <f t="shared" ref="BJ292:BJ319" si="212">+IF(OR(BI292="是",BI292="完工"),1,0)</f>
        <v>0</v>
      </c>
      <c r="BK292" s="209"/>
      <c r="BL292" s="200"/>
      <c r="BM292" s="200"/>
      <c r="BN292" s="117">
        <v>1</v>
      </c>
      <c r="BO292" s="238"/>
      <c r="BP292" s="149">
        <f t="shared" si="209"/>
        <v>0</v>
      </c>
      <c r="BQ292" s="228">
        <f t="shared" ref="BQ292:BQ319" si="213">BP292/AM292</f>
        <v>0</v>
      </c>
      <c r="BR292" s="232"/>
      <c r="BS292" s="296"/>
      <c r="BT292" s="112" t="s">
        <v>1740</v>
      </c>
      <c r="BU292" s="118"/>
      <c r="BV292" s="118"/>
      <c r="BW292" s="117">
        <f t="shared" ref="BW292:BW319" si="214">+COUNTIF(CB292:DD292,"否")</f>
        <v>4</v>
      </c>
      <c r="BX292" s="117"/>
      <c r="BY292" s="117"/>
      <c r="BZ292" s="117"/>
      <c r="CA292" s="117"/>
      <c r="CB292" s="208" t="s">
        <v>231</v>
      </c>
      <c r="CC292" s="208"/>
      <c r="CD292" s="208"/>
      <c r="CE292" s="96" t="s">
        <v>125</v>
      </c>
      <c r="CF292" s="96"/>
      <c r="CG292" s="96"/>
      <c r="CH292" s="208" t="s">
        <v>231</v>
      </c>
      <c r="CI292" s="208"/>
      <c r="CJ292" s="208"/>
      <c r="CK292" s="208"/>
      <c r="CL292" s="96" t="s">
        <v>125</v>
      </c>
      <c r="CM292" s="96"/>
      <c r="CN292" s="96"/>
      <c r="CO292" s="96"/>
      <c r="CP292" s="208" t="s">
        <v>231</v>
      </c>
      <c r="CQ292" s="208"/>
      <c r="CR292" s="208"/>
      <c r="CS292" s="96" t="s">
        <v>125</v>
      </c>
      <c r="CT292" s="96"/>
      <c r="CU292" s="96"/>
      <c r="CV292" s="96" t="s">
        <v>125</v>
      </c>
      <c r="CW292" s="96" t="s">
        <v>125</v>
      </c>
      <c r="CX292" s="96"/>
      <c r="CY292" s="96" t="s">
        <v>125</v>
      </c>
      <c r="CZ292" s="96"/>
      <c r="DA292" s="96"/>
      <c r="DB292" s="208" t="s">
        <v>125</v>
      </c>
      <c r="DC292" s="208"/>
      <c r="DD292" s="208" t="s">
        <v>231</v>
      </c>
      <c r="DE292" s="208"/>
      <c r="DF292" s="208"/>
      <c r="DG292" s="208"/>
      <c r="DH292" s="139"/>
      <c r="DI292" s="139"/>
      <c r="DJ292" s="139"/>
      <c r="DK292" s="139"/>
      <c r="DL292" s="139"/>
      <c r="DM292" s="149">
        <v>0.024</v>
      </c>
      <c r="DN292" s="149"/>
      <c r="DO292" s="149">
        <v>0.024</v>
      </c>
      <c r="DP292" s="139"/>
      <c r="DQ292" s="139"/>
      <c r="DR292" s="136" t="s">
        <v>1719</v>
      </c>
      <c r="DS292" s="136" t="s">
        <v>1720</v>
      </c>
    </row>
    <row r="293" s="14" customFormat="1" ht="140.1" customHeight="1" spans="1:123">
      <c r="A293" s="90">
        <f>+SUBTOTAL(3,G$6:$G293)</f>
        <v>262</v>
      </c>
      <c r="B293" s="94" t="s">
        <v>127</v>
      </c>
      <c r="C293" s="95"/>
      <c r="D293" s="95"/>
      <c r="E293" s="95"/>
      <c r="F293" s="96"/>
      <c r="G293" s="94" t="s">
        <v>748</v>
      </c>
      <c r="H293" s="94" t="s">
        <v>1741</v>
      </c>
      <c r="I293" s="94"/>
      <c r="J293" s="112" t="s">
        <v>1742</v>
      </c>
      <c r="K293" s="111"/>
      <c r="L293" s="90">
        <v>1</v>
      </c>
      <c r="M293" s="94" t="s">
        <v>176</v>
      </c>
      <c r="N293" s="90"/>
      <c r="O293" s="90"/>
      <c r="P293" s="90"/>
      <c r="Q293" s="99"/>
      <c r="R293" s="122"/>
      <c r="S293" s="122"/>
      <c r="T293" s="122"/>
      <c r="U293" s="111"/>
      <c r="V293" s="96"/>
      <c r="W293" s="96"/>
      <c r="X293" s="111"/>
      <c r="Y293" s="111"/>
      <c r="Z293" s="122"/>
      <c r="AA293" s="100" t="s">
        <v>350</v>
      </c>
      <c r="AB293" s="96" t="s">
        <v>446</v>
      </c>
      <c r="AC293" s="96" t="s">
        <v>291</v>
      </c>
      <c r="AD293" s="136" t="s">
        <v>133</v>
      </c>
      <c r="AE293" s="96"/>
      <c r="AF293" s="129" t="s">
        <v>134</v>
      </c>
      <c r="AG293" s="96"/>
      <c r="AH293" s="96"/>
      <c r="AI293" s="96"/>
      <c r="AJ293" s="98">
        <v>0.85</v>
      </c>
      <c r="AK293" s="98">
        <v>0.1228</v>
      </c>
      <c r="AL293" s="149"/>
      <c r="AM293" s="148">
        <v>0.55</v>
      </c>
      <c r="AN293" s="148">
        <v>0.3</v>
      </c>
      <c r="AO293" s="98">
        <v>0.2444</v>
      </c>
      <c r="AP293" s="98">
        <f t="shared" si="211"/>
        <v>0.0882000000000001</v>
      </c>
      <c r="AQ293" s="98">
        <v>0.18</v>
      </c>
      <c r="AR293" s="159" t="s">
        <v>121</v>
      </c>
      <c r="AS293" s="117">
        <f t="shared" si="204"/>
        <v>1</v>
      </c>
      <c r="AT293" s="149"/>
      <c r="AU293" s="149"/>
      <c r="AV293" s="99" t="s">
        <v>1743</v>
      </c>
      <c r="AW293" s="99">
        <v>0.1198</v>
      </c>
      <c r="AX293" s="99">
        <v>0.1207</v>
      </c>
      <c r="AY293" s="98">
        <v>0.2217</v>
      </c>
      <c r="AZ293" s="98">
        <v>0.2933</v>
      </c>
      <c r="BA293" s="98">
        <v>0.2999</v>
      </c>
      <c r="BB293" s="98">
        <v>0.3096</v>
      </c>
      <c r="BC293" s="98">
        <v>0.3744</v>
      </c>
      <c r="BD293" s="172">
        <v>0.467</v>
      </c>
      <c r="BE293" s="197">
        <f t="shared" ref="BE293:BE299" si="215">BH293-(BD293-BC293)</f>
        <v>0.0874</v>
      </c>
      <c r="BF293" s="381">
        <v>0.01</v>
      </c>
      <c r="BG293" s="194">
        <f t="shared" si="184"/>
        <v>0.0774</v>
      </c>
      <c r="BH293" s="382">
        <v>0.18</v>
      </c>
      <c r="BI293" s="125" t="s">
        <v>137</v>
      </c>
      <c r="BJ293" s="117">
        <f t="shared" si="212"/>
        <v>1</v>
      </c>
      <c r="BK293" s="199" t="s">
        <v>122</v>
      </c>
      <c r="BL293" s="200"/>
      <c r="BM293" s="200"/>
      <c r="BN293" s="209"/>
      <c r="BO293" s="209">
        <v>45078</v>
      </c>
      <c r="BP293" s="149">
        <f t="shared" si="209"/>
        <v>0.4618</v>
      </c>
      <c r="BQ293" s="228">
        <f t="shared" si="213"/>
        <v>0.839636363636364</v>
      </c>
      <c r="BR293" s="232"/>
      <c r="BS293" s="200"/>
      <c r="BT293" s="112" t="s">
        <v>1744</v>
      </c>
      <c r="BU293" s="237"/>
      <c r="BV293" s="112"/>
      <c r="BW293" s="127">
        <f t="shared" si="214"/>
        <v>0</v>
      </c>
      <c r="BX293" s="127"/>
      <c r="BY293" s="127"/>
      <c r="BZ293" s="117"/>
      <c r="CA293" s="117"/>
      <c r="CB293" s="199"/>
      <c r="CC293" s="199"/>
      <c r="CD293" s="199"/>
      <c r="CE293" s="95"/>
      <c r="CF293" s="95"/>
      <c r="CG293" s="95"/>
      <c r="CH293" s="199"/>
      <c r="CI293" s="199"/>
      <c r="CJ293" s="199"/>
      <c r="CK293" s="199"/>
      <c r="CL293" s="95"/>
      <c r="CM293" s="95"/>
      <c r="CN293" s="95"/>
      <c r="CO293" s="95"/>
      <c r="CP293" s="199"/>
      <c r="CQ293" s="199"/>
      <c r="CR293" s="199"/>
      <c r="CS293" s="95"/>
      <c r="CT293" s="95"/>
      <c r="CU293" s="95"/>
      <c r="CV293" s="95"/>
      <c r="CW293" s="95"/>
      <c r="CX293" s="95"/>
      <c r="CY293" s="95"/>
      <c r="CZ293" s="95"/>
      <c r="DA293" s="95"/>
      <c r="DB293" s="199"/>
      <c r="DC293" s="199"/>
      <c r="DD293" s="199"/>
      <c r="DE293" s="199"/>
      <c r="DF293" s="199"/>
      <c r="DG293" s="199"/>
      <c r="DH293" s="101"/>
      <c r="DI293" s="101"/>
      <c r="DJ293" s="101"/>
      <c r="DK293" s="101"/>
      <c r="DL293" s="101"/>
      <c r="DM293" s="148">
        <v>0.3</v>
      </c>
      <c r="DN293" s="148">
        <f t="shared" ref="DN293:DN319" si="216">+DK293-DM293</f>
        <v>-0.3</v>
      </c>
      <c r="DO293" s="148"/>
      <c r="DP293" s="101"/>
      <c r="DQ293" s="101"/>
      <c r="DR293" s="100"/>
      <c r="DS293" s="101"/>
    </row>
    <row r="294" s="14" customFormat="1" ht="117.95" customHeight="1" spans="1:123">
      <c r="A294" s="90">
        <f>+SUBTOTAL(3,G$6:$G294)</f>
        <v>263</v>
      </c>
      <c r="B294" s="94" t="e">
        <f t="shared" ref="B294:B308" si="217">_xlfn.IFS(AND(BI294="否",BX294="办结"),"手续已办结未开工",AND(BI294="是",BX294="未办结"),"手续未办结已开工",AND(BI294="否",BX294="未办结"),"手续未办结未开工",AND(BI294="是",BX294="办结"),"手续已办结已开工")</f>
        <v>#N/A</v>
      </c>
      <c r="C294" s="98"/>
      <c r="D294" s="98"/>
      <c r="E294" s="98"/>
      <c r="F294" s="96"/>
      <c r="G294" s="94" t="s">
        <v>748</v>
      </c>
      <c r="H294" s="94" t="s">
        <v>1741</v>
      </c>
      <c r="I294" s="94"/>
      <c r="J294" s="112" t="s">
        <v>1745</v>
      </c>
      <c r="K294" s="111" t="s">
        <v>1746</v>
      </c>
      <c r="L294" s="90">
        <v>1</v>
      </c>
      <c r="M294" s="94" t="s">
        <v>107</v>
      </c>
      <c r="N294" s="90"/>
      <c r="O294" s="90"/>
      <c r="P294" s="90"/>
      <c r="Q294" s="99"/>
      <c r="R294" s="122"/>
      <c r="S294" s="122" t="s">
        <v>1747</v>
      </c>
      <c r="T294" s="122"/>
      <c r="U294" s="111" t="s">
        <v>1748</v>
      </c>
      <c r="V294" s="96" t="s">
        <v>145</v>
      </c>
      <c r="W294" s="96" t="s">
        <v>1749</v>
      </c>
      <c r="X294" s="100" t="s">
        <v>804</v>
      </c>
      <c r="Y294" s="111" t="s">
        <v>1692</v>
      </c>
      <c r="Z294" s="122"/>
      <c r="AA294" s="100" t="s">
        <v>350</v>
      </c>
      <c r="AB294" s="96" t="s">
        <v>351</v>
      </c>
      <c r="AC294" s="96" t="s">
        <v>352</v>
      </c>
      <c r="AD294" s="100" t="s">
        <v>133</v>
      </c>
      <c r="AE294" s="96"/>
      <c r="AF294" s="129" t="s">
        <v>119</v>
      </c>
      <c r="AG294" s="96" t="s">
        <v>53</v>
      </c>
      <c r="AH294" s="96" t="s">
        <v>120</v>
      </c>
      <c r="AI294" s="96"/>
      <c r="AJ294" s="148">
        <v>0.35</v>
      </c>
      <c r="AK294" s="148"/>
      <c r="AL294" s="149"/>
      <c r="AM294" s="148">
        <v>0.2351</v>
      </c>
      <c r="AN294" s="148">
        <v>0.29</v>
      </c>
      <c r="AO294" s="98">
        <v>0.03</v>
      </c>
      <c r="AP294" s="98">
        <f t="shared" si="211"/>
        <v>-0.0139</v>
      </c>
      <c r="AQ294" s="98"/>
      <c r="AR294" s="125" t="s">
        <v>121</v>
      </c>
      <c r="AS294" s="117">
        <f t="shared" si="204"/>
        <v>1</v>
      </c>
      <c r="AT294" s="149"/>
      <c r="AU294" s="149">
        <v>202303</v>
      </c>
      <c r="AV294" s="99" t="s">
        <v>1750</v>
      </c>
      <c r="AW294" s="99"/>
      <c r="AX294" s="98"/>
      <c r="AY294" s="98">
        <v>0.04</v>
      </c>
      <c r="AZ294" s="98">
        <v>0.0891</v>
      </c>
      <c r="BA294" s="98">
        <v>0.0891</v>
      </c>
      <c r="BB294" s="98">
        <v>0.174</v>
      </c>
      <c r="BC294" s="98">
        <v>0.234</v>
      </c>
      <c r="BD294" s="172">
        <v>0.2351</v>
      </c>
      <c r="BE294" s="197">
        <v>0.015</v>
      </c>
      <c r="BF294" s="201">
        <v>0.015</v>
      </c>
      <c r="BG294" s="194">
        <f t="shared" si="184"/>
        <v>0</v>
      </c>
      <c r="BH294" s="98"/>
      <c r="BI294" s="125" t="s">
        <v>137</v>
      </c>
      <c r="BJ294" s="159">
        <v>1</v>
      </c>
      <c r="BK294" s="199" t="s">
        <v>122</v>
      </c>
      <c r="BL294" s="200"/>
      <c r="BM294" s="200"/>
      <c r="BN294" s="209"/>
      <c r="BO294" s="209">
        <v>45261</v>
      </c>
      <c r="BP294" s="149">
        <f t="shared" si="209"/>
        <v>0.249</v>
      </c>
      <c r="BQ294" s="228">
        <f t="shared" si="213"/>
        <v>1.05912377711612</v>
      </c>
      <c r="BR294" s="232"/>
      <c r="BS294" s="200"/>
      <c r="BT294" s="112" t="s">
        <v>1751</v>
      </c>
      <c r="BU294" s="112"/>
      <c r="BV294" s="112"/>
      <c r="BW294" s="127">
        <f t="shared" si="214"/>
        <v>0</v>
      </c>
      <c r="BX294" s="125" t="str">
        <f t="shared" ref="BX294:BX319" si="218">+IF(BW294=0,"办结","未办结")</f>
        <v>办结</v>
      </c>
      <c r="BY294" s="159"/>
      <c r="BZ294" s="96" t="s">
        <v>139</v>
      </c>
      <c r="CA294" s="99"/>
      <c r="CB294" s="199" t="s">
        <v>121</v>
      </c>
      <c r="CC294" s="199"/>
      <c r="CD294" s="199"/>
      <c r="CE294" s="95" t="s">
        <v>121</v>
      </c>
      <c r="CF294" s="95"/>
      <c r="CG294" s="199"/>
      <c r="CH294" s="199" t="s">
        <v>121</v>
      </c>
      <c r="CI294" s="199"/>
      <c r="CJ294" s="199"/>
      <c r="CK294" s="199"/>
      <c r="CL294" s="199" t="s">
        <v>121</v>
      </c>
      <c r="CM294" s="199"/>
      <c r="CN294" s="199"/>
      <c r="CO294" s="199"/>
      <c r="CP294" s="199" t="s">
        <v>121</v>
      </c>
      <c r="CQ294" s="199"/>
      <c r="CR294" s="199"/>
      <c r="CS294" s="199" t="s">
        <v>121</v>
      </c>
      <c r="CT294" s="199"/>
      <c r="CU294" s="199"/>
      <c r="CV294" s="199" t="s">
        <v>125</v>
      </c>
      <c r="CW294" s="199" t="s">
        <v>125</v>
      </c>
      <c r="CX294" s="95"/>
      <c r="CY294" s="199" t="s">
        <v>121</v>
      </c>
      <c r="CZ294" s="199"/>
      <c r="DA294" s="199"/>
      <c r="DB294" s="199" t="s">
        <v>121</v>
      </c>
      <c r="DC294" s="95"/>
      <c r="DD294" s="199" t="s">
        <v>121</v>
      </c>
      <c r="DE294" s="199" t="s">
        <v>978</v>
      </c>
      <c r="DF294" s="96" t="s">
        <v>125</v>
      </c>
      <c r="DG294" s="199"/>
      <c r="DH294" s="101"/>
      <c r="DI294" s="101"/>
      <c r="DJ294" s="101"/>
      <c r="DK294" s="101"/>
      <c r="DL294" s="101"/>
      <c r="DM294" s="148">
        <v>0.29</v>
      </c>
      <c r="DN294" s="148">
        <f t="shared" si="216"/>
        <v>-0.29</v>
      </c>
      <c r="DO294" s="148">
        <v>0.29</v>
      </c>
      <c r="DP294" s="101"/>
      <c r="DQ294" s="101"/>
      <c r="DR294" s="100" t="s">
        <v>1752</v>
      </c>
      <c r="DS294" s="101">
        <v>13789575905</v>
      </c>
    </row>
    <row r="295" s="14" customFormat="1" ht="80.1" customHeight="1" spans="1:124">
      <c r="A295" s="90">
        <f>+SUBTOTAL(3,G$6:$G295)</f>
        <v>264</v>
      </c>
      <c r="B295" s="94" t="str">
        <f t="shared" si="217"/>
        <v>手续已办结未开工</v>
      </c>
      <c r="C295" s="98" t="s">
        <v>887</v>
      </c>
      <c r="D295" s="98" t="s">
        <v>1753</v>
      </c>
      <c r="E295" s="98">
        <v>29</v>
      </c>
      <c r="F295" s="96"/>
      <c r="G295" s="94" t="s">
        <v>748</v>
      </c>
      <c r="H295" s="94" t="s">
        <v>1741</v>
      </c>
      <c r="I295" s="94"/>
      <c r="J295" s="112" t="s">
        <v>1754</v>
      </c>
      <c r="K295" s="110" t="s">
        <v>1755</v>
      </c>
      <c r="L295" s="90">
        <v>1</v>
      </c>
      <c r="M295" s="94" t="s">
        <v>227</v>
      </c>
      <c r="N295" s="94"/>
      <c r="O295" s="94"/>
      <c r="P295" s="94" t="s">
        <v>162</v>
      </c>
      <c r="Q295" s="99"/>
      <c r="R295" s="122"/>
      <c r="S295" s="101" t="s">
        <v>1756</v>
      </c>
      <c r="T295" s="122"/>
      <c r="U295" s="110" t="s">
        <v>1757</v>
      </c>
      <c r="V295" s="96" t="s">
        <v>1422</v>
      </c>
      <c r="W295" s="96" t="s">
        <v>145</v>
      </c>
      <c r="X295" s="111" t="s">
        <v>1223</v>
      </c>
      <c r="Y295" s="111" t="s">
        <v>1758</v>
      </c>
      <c r="Z295" s="122"/>
      <c r="AA295" s="100" t="s">
        <v>350</v>
      </c>
      <c r="AB295" s="96" t="s">
        <v>351</v>
      </c>
      <c r="AC295" s="96" t="s">
        <v>1759</v>
      </c>
      <c r="AD295" s="100" t="s">
        <v>118</v>
      </c>
      <c r="AE295" s="96"/>
      <c r="AF295" s="129" t="s">
        <v>134</v>
      </c>
      <c r="AG295" s="96"/>
      <c r="AH295" s="96"/>
      <c r="AI295" s="96"/>
      <c r="AJ295" s="148">
        <v>8.5</v>
      </c>
      <c r="AK295" s="148"/>
      <c r="AL295" s="149"/>
      <c r="AM295" s="148"/>
      <c r="AN295" s="148"/>
      <c r="AO295" s="98">
        <v>0</v>
      </c>
      <c r="AP295" s="98">
        <f t="shared" si="211"/>
        <v>0</v>
      </c>
      <c r="AQ295" s="98"/>
      <c r="AR295" s="125" t="s">
        <v>231</v>
      </c>
      <c r="AS295" s="117">
        <f t="shared" si="204"/>
        <v>0</v>
      </c>
      <c r="AT295" s="149"/>
      <c r="AU295" s="149"/>
      <c r="AV295" s="149"/>
      <c r="AW295" s="99"/>
      <c r="AX295" s="98"/>
      <c r="AY295" s="148"/>
      <c r="AZ295" s="148"/>
      <c r="BA295" s="148"/>
      <c r="BB295" s="148"/>
      <c r="BC295" s="148"/>
      <c r="BD295" s="175"/>
      <c r="BE295" s="197">
        <f t="shared" si="215"/>
        <v>0</v>
      </c>
      <c r="BF295" s="198"/>
      <c r="BG295" s="194">
        <f t="shared" si="184"/>
        <v>0</v>
      </c>
      <c r="BH295" s="148"/>
      <c r="BI295" s="125" t="s">
        <v>231</v>
      </c>
      <c r="BJ295" s="117">
        <f t="shared" si="212"/>
        <v>0</v>
      </c>
      <c r="BK295" s="202">
        <v>45170</v>
      </c>
      <c r="BL295" s="200">
        <v>0.5</v>
      </c>
      <c r="BM295" s="200"/>
      <c r="BN295" s="209"/>
      <c r="BO295" s="209">
        <v>45597</v>
      </c>
      <c r="BP295" s="149">
        <f t="shared" si="209"/>
        <v>0</v>
      </c>
      <c r="BQ295" s="228" t="e">
        <f t="shared" si="213"/>
        <v>#DIV/0!</v>
      </c>
      <c r="BR295" s="232"/>
      <c r="BS295" s="232" t="s">
        <v>1760</v>
      </c>
      <c r="BT295" s="112" t="s">
        <v>1761</v>
      </c>
      <c r="BU295" s="259"/>
      <c r="BV295" s="112"/>
      <c r="BW295" s="127">
        <f t="shared" si="214"/>
        <v>0</v>
      </c>
      <c r="BX295" s="125" t="str">
        <f t="shared" si="218"/>
        <v>办结</v>
      </c>
      <c r="BY295" s="117"/>
      <c r="BZ295" s="117"/>
      <c r="CA295" s="117"/>
      <c r="CB295" s="199" t="s">
        <v>121</v>
      </c>
      <c r="CC295" s="199"/>
      <c r="CD295" s="199"/>
      <c r="CE295" s="95" t="s">
        <v>125</v>
      </c>
      <c r="CF295" s="95"/>
      <c r="CG295" s="95"/>
      <c r="CH295" s="199" t="s">
        <v>121</v>
      </c>
      <c r="CI295" s="199"/>
      <c r="CJ295" s="199"/>
      <c r="CK295" s="199"/>
      <c r="CL295" s="95" t="s">
        <v>125</v>
      </c>
      <c r="CM295" s="95"/>
      <c r="CN295" s="95"/>
      <c r="CO295" s="95"/>
      <c r="CP295" s="199" t="s">
        <v>121</v>
      </c>
      <c r="CQ295" s="199"/>
      <c r="CR295" s="199"/>
      <c r="CS295" s="95" t="s">
        <v>125</v>
      </c>
      <c r="CT295" s="95"/>
      <c r="CU295" s="95"/>
      <c r="CV295" s="95" t="s">
        <v>125</v>
      </c>
      <c r="CW295" s="95" t="s">
        <v>125</v>
      </c>
      <c r="CX295" s="95"/>
      <c r="CY295" s="95" t="s">
        <v>125</v>
      </c>
      <c r="CZ295" s="95"/>
      <c r="DA295" s="95"/>
      <c r="DB295" s="199" t="s">
        <v>125</v>
      </c>
      <c r="DC295" s="199"/>
      <c r="DD295" s="199" t="s">
        <v>121</v>
      </c>
      <c r="DE295" s="199"/>
      <c r="DF295" s="199"/>
      <c r="DG295" s="199"/>
      <c r="DH295" s="101"/>
      <c r="DI295" s="101"/>
      <c r="DJ295" s="101"/>
      <c r="DK295" s="101"/>
      <c r="DL295" s="101"/>
      <c r="DM295" s="148">
        <v>0.5</v>
      </c>
      <c r="DN295" s="148">
        <f t="shared" si="216"/>
        <v>-0.5</v>
      </c>
      <c r="DO295" s="148">
        <v>0.5</v>
      </c>
      <c r="DP295" s="101"/>
      <c r="DQ295" s="101"/>
      <c r="DR295" s="100" t="s">
        <v>1762</v>
      </c>
      <c r="DS295" s="101">
        <v>18747759926</v>
      </c>
      <c r="DT295" s="396" t="s">
        <v>1763</v>
      </c>
    </row>
    <row r="296" s="14" customFormat="1" ht="80.1" customHeight="1" spans="1:123">
      <c r="A296" s="90">
        <f>+SUBTOTAL(3,G$6:$G296)</f>
        <v>265</v>
      </c>
      <c r="B296" s="94" t="str">
        <f t="shared" si="217"/>
        <v>手续未办结未开工</v>
      </c>
      <c r="C296" s="98"/>
      <c r="D296" s="98"/>
      <c r="E296" s="98"/>
      <c r="F296" s="96"/>
      <c r="G296" s="94" t="s">
        <v>748</v>
      </c>
      <c r="H296" s="94" t="s">
        <v>1741</v>
      </c>
      <c r="I296" s="94"/>
      <c r="J296" s="112" t="s">
        <v>1764</v>
      </c>
      <c r="K296" s="111" t="s">
        <v>1765</v>
      </c>
      <c r="L296" s="90">
        <v>1</v>
      </c>
      <c r="M296" s="94" t="s">
        <v>227</v>
      </c>
      <c r="N296" s="90"/>
      <c r="O296" s="90"/>
      <c r="P296" s="90"/>
      <c r="Q296" s="99"/>
      <c r="R296" s="122"/>
      <c r="S296" s="122" t="s">
        <v>1766</v>
      </c>
      <c r="T296" s="122"/>
      <c r="U296" s="111" t="s">
        <v>1757</v>
      </c>
      <c r="V296" s="96" t="s">
        <v>1360</v>
      </c>
      <c r="W296" s="96" t="s">
        <v>1767</v>
      </c>
      <c r="X296" s="111" t="s">
        <v>1223</v>
      </c>
      <c r="Y296" s="111" t="s">
        <v>1758</v>
      </c>
      <c r="Z296" s="122"/>
      <c r="AA296" s="100" t="s">
        <v>350</v>
      </c>
      <c r="AB296" s="96" t="s">
        <v>351</v>
      </c>
      <c r="AC296" s="96" t="s">
        <v>1759</v>
      </c>
      <c r="AD296" s="100" t="s">
        <v>118</v>
      </c>
      <c r="AE296" s="96"/>
      <c r="AF296" s="129" t="s">
        <v>134</v>
      </c>
      <c r="AG296" s="100" t="s">
        <v>53</v>
      </c>
      <c r="AH296" s="96" t="s">
        <v>120</v>
      </c>
      <c r="AI296" s="100">
        <v>1</v>
      </c>
      <c r="AJ296" s="148">
        <v>4.9</v>
      </c>
      <c r="AK296" s="148"/>
      <c r="AL296" s="149"/>
      <c r="AM296" s="148"/>
      <c r="AN296" s="148"/>
      <c r="AO296" s="98">
        <v>0</v>
      </c>
      <c r="AP296" s="98">
        <f t="shared" si="211"/>
        <v>0</v>
      </c>
      <c r="AQ296" s="98"/>
      <c r="AR296" s="125" t="s">
        <v>231</v>
      </c>
      <c r="AS296" s="117">
        <f t="shared" si="204"/>
        <v>0</v>
      </c>
      <c r="AT296" s="149"/>
      <c r="AU296" s="149"/>
      <c r="AV296" s="149"/>
      <c r="AW296" s="99"/>
      <c r="AX296" s="98"/>
      <c r="AY296" s="148"/>
      <c r="AZ296" s="148"/>
      <c r="BA296" s="148"/>
      <c r="BB296" s="148"/>
      <c r="BC296" s="148"/>
      <c r="BD296" s="175"/>
      <c r="BE296" s="197">
        <f t="shared" si="215"/>
        <v>0</v>
      </c>
      <c r="BF296" s="198"/>
      <c r="BG296" s="194">
        <f t="shared" si="184"/>
        <v>0</v>
      </c>
      <c r="BH296" s="148"/>
      <c r="BI296" s="125" t="s">
        <v>231</v>
      </c>
      <c r="BJ296" s="117">
        <f t="shared" si="212"/>
        <v>0</v>
      </c>
      <c r="BK296" s="202">
        <v>45078</v>
      </c>
      <c r="BL296" s="200"/>
      <c r="BM296" s="200"/>
      <c r="BN296" s="209"/>
      <c r="BO296" s="209">
        <v>45597</v>
      </c>
      <c r="BP296" s="149">
        <f t="shared" si="209"/>
        <v>0</v>
      </c>
      <c r="BQ296" s="228" t="e">
        <f t="shared" si="213"/>
        <v>#DIV/0!</v>
      </c>
      <c r="BR296" s="232"/>
      <c r="BS296" s="232" t="s">
        <v>625</v>
      </c>
      <c r="BT296" s="112" t="s">
        <v>1504</v>
      </c>
      <c r="BU296" s="124" t="s">
        <v>1648</v>
      </c>
      <c r="BV296" s="112" t="s">
        <v>1768</v>
      </c>
      <c r="BW296" s="127">
        <f t="shared" si="214"/>
        <v>1</v>
      </c>
      <c r="BX296" s="125" t="str">
        <f t="shared" si="218"/>
        <v>未办结</v>
      </c>
      <c r="BY296" s="297" t="s">
        <v>1769</v>
      </c>
      <c r="BZ296" s="96" t="s">
        <v>139</v>
      </c>
      <c r="CA296" s="99"/>
      <c r="CB296" s="199" t="s">
        <v>121</v>
      </c>
      <c r="CC296" s="199"/>
      <c r="CD296" s="199"/>
      <c r="CE296" s="199" t="s">
        <v>121</v>
      </c>
      <c r="CF296" s="95"/>
      <c r="CG296" s="199"/>
      <c r="CH296" s="199" t="s">
        <v>121</v>
      </c>
      <c r="CI296" s="199"/>
      <c r="CJ296" s="199"/>
      <c r="CK296" s="199"/>
      <c r="CL296" s="199" t="s">
        <v>125</v>
      </c>
      <c r="CM296" s="199"/>
      <c r="CN296" s="199"/>
      <c r="CO296" s="199"/>
      <c r="CP296" s="199" t="s">
        <v>121</v>
      </c>
      <c r="CQ296" s="199"/>
      <c r="CR296" s="199"/>
      <c r="CS296" s="95" t="s">
        <v>125</v>
      </c>
      <c r="CT296" s="199"/>
      <c r="CU296" s="199"/>
      <c r="CV296" s="199" t="s">
        <v>125</v>
      </c>
      <c r="CW296" s="199" t="s">
        <v>125</v>
      </c>
      <c r="CX296" s="95"/>
      <c r="CY296" s="199" t="s">
        <v>121</v>
      </c>
      <c r="CZ296" s="199"/>
      <c r="DA296" s="95">
        <v>20230630</v>
      </c>
      <c r="DB296" s="199" t="s">
        <v>121</v>
      </c>
      <c r="DC296" s="95">
        <v>20230705</v>
      </c>
      <c r="DD296" s="199" t="s">
        <v>231</v>
      </c>
      <c r="DE296" s="199" t="s">
        <v>978</v>
      </c>
      <c r="DF296" s="96" t="s">
        <v>125</v>
      </c>
      <c r="DG296" s="199"/>
      <c r="DH296" s="101"/>
      <c r="DI296" s="101"/>
      <c r="DJ296" s="101"/>
      <c r="DK296" s="101"/>
      <c r="DL296" s="101"/>
      <c r="DM296" s="148">
        <v>0.8</v>
      </c>
      <c r="DN296" s="148">
        <f t="shared" si="216"/>
        <v>-0.8</v>
      </c>
      <c r="DO296" s="148">
        <v>0.8</v>
      </c>
      <c r="DP296" s="101"/>
      <c r="DQ296" s="101"/>
      <c r="DR296" s="100" t="s">
        <v>1762</v>
      </c>
      <c r="DS296" s="101">
        <v>18747759926</v>
      </c>
    </row>
    <row r="297" s="22" customFormat="1" ht="120.95" customHeight="1" spans="1:123">
      <c r="A297" s="90">
        <f>+SUBTOTAL(3,G$6:$G297)</f>
        <v>266</v>
      </c>
      <c r="B297" s="94" t="str">
        <f t="shared" si="217"/>
        <v>手续未办结未开工</v>
      </c>
      <c r="C297" s="98" t="s">
        <v>1770</v>
      </c>
      <c r="D297" s="98" t="s">
        <v>1771</v>
      </c>
      <c r="E297" s="98">
        <v>76</v>
      </c>
      <c r="F297" s="96"/>
      <c r="G297" s="94" t="s">
        <v>748</v>
      </c>
      <c r="H297" s="94" t="s">
        <v>1197</v>
      </c>
      <c r="I297" s="94"/>
      <c r="J297" s="112" t="s">
        <v>1772</v>
      </c>
      <c r="K297" s="111" t="s">
        <v>1773</v>
      </c>
      <c r="L297" s="90">
        <v>1</v>
      </c>
      <c r="M297" s="94" t="s">
        <v>227</v>
      </c>
      <c r="N297" s="94"/>
      <c r="O297" s="94"/>
      <c r="P297" s="94" t="s">
        <v>162</v>
      </c>
      <c r="Q297" s="99"/>
      <c r="R297" s="121"/>
      <c r="S297" s="101" t="s">
        <v>1774</v>
      </c>
      <c r="T297" s="101"/>
      <c r="U297" s="100" t="s">
        <v>1775</v>
      </c>
      <c r="V297" s="96" t="s">
        <v>145</v>
      </c>
      <c r="W297" s="96" t="s">
        <v>145</v>
      </c>
      <c r="X297" s="100" t="s">
        <v>1136</v>
      </c>
      <c r="Y297" s="100"/>
      <c r="Z297" s="121"/>
      <c r="AA297" s="100" t="s">
        <v>350</v>
      </c>
      <c r="AB297" s="96" t="s">
        <v>643</v>
      </c>
      <c r="AC297" s="96" t="s">
        <v>291</v>
      </c>
      <c r="AD297" s="136" t="s">
        <v>118</v>
      </c>
      <c r="AE297" s="96"/>
      <c r="AF297" s="100" t="s">
        <v>134</v>
      </c>
      <c r="AG297" s="96" t="s">
        <v>53</v>
      </c>
      <c r="AH297" s="96"/>
      <c r="AI297" s="96"/>
      <c r="AJ297" s="148">
        <v>1.24</v>
      </c>
      <c r="AK297" s="148"/>
      <c r="AL297" s="149"/>
      <c r="AM297" s="148"/>
      <c r="AN297" s="148"/>
      <c r="AO297" s="98">
        <v>0</v>
      </c>
      <c r="AP297" s="98">
        <f t="shared" si="211"/>
        <v>0</v>
      </c>
      <c r="AQ297" s="98"/>
      <c r="AR297" s="125" t="s">
        <v>231</v>
      </c>
      <c r="AS297" s="117">
        <f t="shared" si="204"/>
        <v>0</v>
      </c>
      <c r="AT297" s="149"/>
      <c r="AU297" s="149"/>
      <c r="AV297" s="149"/>
      <c r="AW297" s="99"/>
      <c r="AX297" s="98"/>
      <c r="AY297" s="148"/>
      <c r="AZ297" s="148"/>
      <c r="BA297" s="148"/>
      <c r="BB297" s="148"/>
      <c r="BC297" s="148"/>
      <c r="BD297" s="175"/>
      <c r="BE297" s="197">
        <f t="shared" si="215"/>
        <v>0</v>
      </c>
      <c r="BF297" s="198"/>
      <c r="BG297" s="194">
        <f t="shared" si="184"/>
        <v>0</v>
      </c>
      <c r="BH297" s="148"/>
      <c r="BI297" s="125" t="s">
        <v>231</v>
      </c>
      <c r="BJ297" s="117">
        <f t="shared" si="212"/>
        <v>0</v>
      </c>
      <c r="BK297" s="202">
        <v>45153</v>
      </c>
      <c r="BL297" s="200"/>
      <c r="BM297" s="200"/>
      <c r="BN297" s="121"/>
      <c r="BO297" s="235"/>
      <c r="BP297" s="149">
        <f t="shared" si="209"/>
        <v>0</v>
      </c>
      <c r="BQ297" s="228" t="e">
        <f t="shared" si="213"/>
        <v>#DIV/0!</v>
      </c>
      <c r="BR297" s="232"/>
      <c r="BS297" s="232" t="s">
        <v>625</v>
      </c>
      <c r="BT297" s="112" t="s">
        <v>1503</v>
      </c>
      <c r="BU297" s="112" t="s">
        <v>1776</v>
      </c>
      <c r="BV297" s="112"/>
      <c r="BW297" s="127">
        <f t="shared" si="214"/>
        <v>4</v>
      </c>
      <c r="BX297" s="125" t="str">
        <f t="shared" si="218"/>
        <v>未办结</v>
      </c>
      <c r="BY297" s="297" t="s">
        <v>1777</v>
      </c>
      <c r="BZ297" s="96" t="s">
        <v>139</v>
      </c>
      <c r="CA297" s="99"/>
      <c r="CB297" s="208" t="s">
        <v>121</v>
      </c>
      <c r="CC297" s="208"/>
      <c r="CD297" s="208" t="s">
        <v>839</v>
      </c>
      <c r="CE297" s="208" t="s">
        <v>121</v>
      </c>
      <c r="CF297" s="96" t="s">
        <v>1778</v>
      </c>
      <c r="CG297" s="208" t="s">
        <v>839</v>
      </c>
      <c r="CH297" s="208" t="s">
        <v>121</v>
      </c>
      <c r="CI297" s="208"/>
      <c r="CJ297" s="208"/>
      <c r="CK297" s="208" t="s">
        <v>839</v>
      </c>
      <c r="CL297" s="208" t="s">
        <v>121</v>
      </c>
      <c r="CM297" s="208"/>
      <c r="CN297" s="96"/>
      <c r="CO297" s="208" t="s">
        <v>839</v>
      </c>
      <c r="CP297" s="208" t="s">
        <v>121</v>
      </c>
      <c r="CQ297" s="96"/>
      <c r="CR297" s="208"/>
      <c r="CS297" s="208" t="s">
        <v>231</v>
      </c>
      <c r="CT297" s="96" t="s">
        <v>628</v>
      </c>
      <c r="CU297" s="208" t="s">
        <v>515</v>
      </c>
      <c r="CV297" s="208" t="s">
        <v>121</v>
      </c>
      <c r="CW297" s="208" t="s">
        <v>231</v>
      </c>
      <c r="CX297" s="96"/>
      <c r="CY297" s="208" t="s">
        <v>231</v>
      </c>
      <c r="CZ297" s="208" t="s">
        <v>516</v>
      </c>
      <c r="DA297" s="208" t="s">
        <v>629</v>
      </c>
      <c r="DB297" s="208" t="s">
        <v>231</v>
      </c>
      <c r="DC297" s="96" t="s">
        <v>518</v>
      </c>
      <c r="DD297" s="208" t="s">
        <v>125</v>
      </c>
      <c r="DE297" s="208"/>
      <c r="DF297" s="96" t="s">
        <v>125</v>
      </c>
      <c r="DG297" s="208"/>
      <c r="DH297" s="101"/>
      <c r="DI297" s="101"/>
      <c r="DJ297" s="101"/>
      <c r="DK297" s="101"/>
      <c r="DL297" s="101"/>
      <c r="DM297" s="148"/>
      <c r="DN297" s="148">
        <f t="shared" si="216"/>
        <v>0</v>
      </c>
      <c r="DO297" s="148">
        <v>0.2</v>
      </c>
      <c r="DP297" s="101"/>
      <c r="DQ297" s="101"/>
      <c r="DR297" s="111" t="s">
        <v>1771</v>
      </c>
      <c r="DS297" s="122" t="s">
        <v>1779</v>
      </c>
    </row>
    <row r="298" s="14" customFormat="1" ht="180" customHeight="1" spans="1:123">
      <c r="A298" s="90">
        <f>+SUBTOTAL(3,G$6:$G298)</f>
        <v>267</v>
      </c>
      <c r="B298" s="94" t="str">
        <f t="shared" si="217"/>
        <v>手续未办结未开工</v>
      </c>
      <c r="C298" s="98"/>
      <c r="D298" s="98"/>
      <c r="E298" s="98"/>
      <c r="F298" s="96"/>
      <c r="G298" s="94" t="s">
        <v>748</v>
      </c>
      <c r="H298" s="94" t="s">
        <v>1197</v>
      </c>
      <c r="I298" s="94"/>
      <c r="J298" s="112" t="s">
        <v>1780</v>
      </c>
      <c r="K298" s="111" t="s">
        <v>1781</v>
      </c>
      <c r="L298" s="90">
        <v>1</v>
      </c>
      <c r="M298" s="94" t="s">
        <v>227</v>
      </c>
      <c r="N298" s="94"/>
      <c r="O298" s="94"/>
      <c r="P298" s="94"/>
      <c r="Q298" s="99"/>
      <c r="R298" s="122"/>
      <c r="S298" s="122" t="s">
        <v>1782</v>
      </c>
      <c r="T298" s="122"/>
      <c r="U298" s="111" t="s">
        <v>1783</v>
      </c>
      <c r="V298" s="96" t="s">
        <v>1422</v>
      </c>
      <c r="W298" s="96" t="s">
        <v>145</v>
      </c>
      <c r="X298" s="111" t="s">
        <v>1223</v>
      </c>
      <c r="Y298" s="111" t="s">
        <v>1758</v>
      </c>
      <c r="Z298" s="122"/>
      <c r="AA298" s="100" t="s">
        <v>350</v>
      </c>
      <c r="AB298" s="96" t="s">
        <v>351</v>
      </c>
      <c r="AC298" s="96" t="s">
        <v>1759</v>
      </c>
      <c r="AD298" s="100" t="s">
        <v>133</v>
      </c>
      <c r="AE298" s="96"/>
      <c r="AF298" s="129" t="s">
        <v>134</v>
      </c>
      <c r="AG298" s="96" t="s">
        <v>53</v>
      </c>
      <c r="AH298" s="96"/>
      <c r="AI298" s="96"/>
      <c r="AJ298" s="148">
        <v>0.51</v>
      </c>
      <c r="AK298" s="148"/>
      <c r="AL298" s="149"/>
      <c r="AM298" s="148">
        <v>0.51</v>
      </c>
      <c r="AN298" s="148">
        <v>0.51</v>
      </c>
      <c r="AO298" s="98">
        <v>0</v>
      </c>
      <c r="AP298" s="98">
        <f t="shared" si="211"/>
        <v>0.51</v>
      </c>
      <c r="AQ298" s="98"/>
      <c r="AR298" s="125" t="s">
        <v>231</v>
      </c>
      <c r="AS298" s="117">
        <f t="shared" si="204"/>
        <v>0</v>
      </c>
      <c r="AT298" s="149"/>
      <c r="AU298" s="149"/>
      <c r="AV298" s="149"/>
      <c r="AW298" s="99"/>
      <c r="AX298" s="98"/>
      <c r="AY298" s="148"/>
      <c r="AZ298" s="148"/>
      <c r="BA298" s="148"/>
      <c r="BB298" s="148"/>
      <c r="BC298" s="148"/>
      <c r="BD298" s="175"/>
      <c r="BE298" s="197">
        <f t="shared" si="215"/>
        <v>0</v>
      </c>
      <c r="BF298" s="198"/>
      <c r="BG298" s="194">
        <f t="shared" si="184"/>
        <v>0</v>
      </c>
      <c r="BH298" s="148"/>
      <c r="BI298" s="125" t="s">
        <v>231</v>
      </c>
      <c r="BJ298" s="117">
        <f t="shared" si="212"/>
        <v>0</v>
      </c>
      <c r="BK298" s="202"/>
      <c r="BL298" s="200"/>
      <c r="BM298" s="200"/>
      <c r="BN298" s="209"/>
      <c r="BO298" s="209"/>
      <c r="BP298" s="149">
        <f t="shared" si="209"/>
        <v>0</v>
      </c>
      <c r="BQ298" s="228">
        <f t="shared" si="213"/>
        <v>0</v>
      </c>
      <c r="BR298" s="232"/>
      <c r="BS298" s="232" t="s">
        <v>625</v>
      </c>
      <c r="BT298" s="112" t="s">
        <v>1784</v>
      </c>
      <c r="BU298" s="112"/>
      <c r="BV298" s="112"/>
      <c r="BW298" s="127">
        <f t="shared" si="214"/>
        <v>2</v>
      </c>
      <c r="BX298" s="125" t="str">
        <f t="shared" si="218"/>
        <v>未办结</v>
      </c>
      <c r="BY298" s="297" t="s">
        <v>1769</v>
      </c>
      <c r="BZ298" s="208" t="s">
        <v>121</v>
      </c>
      <c r="CA298" s="209"/>
      <c r="CB298" s="199" t="s">
        <v>121</v>
      </c>
      <c r="CC298" s="95"/>
      <c r="CD298" s="95"/>
      <c r="CE298" s="95" t="s">
        <v>121</v>
      </c>
      <c r="CF298" s="95"/>
      <c r="CG298" s="95"/>
      <c r="CH298" s="199" t="s">
        <v>121</v>
      </c>
      <c r="CI298" s="199"/>
      <c r="CJ298" s="95"/>
      <c r="CK298" s="95"/>
      <c r="CL298" s="95" t="s">
        <v>125</v>
      </c>
      <c r="CM298" s="95"/>
      <c r="CN298" s="95"/>
      <c r="CO298" s="95"/>
      <c r="CP298" s="199" t="s">
        <v>121</v>
      </c>
      <c r="CQ298" s="95"/>
      <c r="CR298" s="95"/>
      <c r="CS298" s="95" t="s">
        <v>125</v>
      </c>
      <c r="CT298" s="95"/>
      <c r="CU298" s="95"/>
      <c r="CV298" s="95" t="s">
        <v>125</v>
      </c>
      <c r="CW298" s="95" t="s">
        <v>125</v>
      </c>
      <c r="CX298" s="95"/>
      <c r="CY298" s="95" t="s">
        <v>121</v>
      </c>
      <c r="CZ298" s="95" t="s">
        <v>837</v>
      </c>
      <c r="DA298" s="394">
        <v>20230714</v>
      </c>
      <c r="DB298" s="199" t="s">
        <v>231</v>
      </c>
      <c r="DC298" s="95" t="s">
        <v>518</v>
      </c>
      <c r="DD298" s="199" t="s">
        <v>231</v>
      </c>
      <c r="DE298" s="95" t="s">
        <v>518</v>
      </c>
      <c r="DF298" s="96" t="s">
        <v>125</v>
      </c>
      <c r="DG298" s="95"/>
      <c r="DH298" s="101"/>
      <c r="DI298" s="101"/>
      <c r="DJ298" s="101"/>
      <c r="DK298" s="101"/>
      <c r="DL298" s="101"/>
      <c r="DM298" s="148">
        <v>0.51</v>
      </c>
      <c r="DN298" s="148">
        <f t="shared" si="216"/>
        <v>-0.51</v>
      </c>
      <c r="DO298" s="148">
        <v>0.51</v>
      </c>
      <c r="DP298" s="101"/>
      <c r="DQ298" s="101"/>
      <c r="DR298" s="100"/>
      <c r="DS298" s="101"/>
    </row>
    <row r="299" s="14" customFormat="1" ht="87" customHeight="1" spans="1:123">
      <c r="A299" s="90">
        <f>+SUBTOTAL(3,G$6:$G299)</f>
        <v>268</v>
      </c>
      <c r="B299" s="94" t="e">
        <f t="shared" si="217"/>
        <v>#N/A</v>
      </c>
      <c r="C299" s="95"/>
      <c r="D299" s="98"/>
      <c r="E299" s="98"/>
      <c r="F299" s="99"/>
      <c r="G299" s="94" t="s">
        <v>748</v>
      </c>
      <c r="H299" s="94" t="s">
        <v>1785</v>
      </c>
      <c r="I299" s="94"/>
      <c r="J299" s="112" t="s">
        <v>1786</v>
      </c>
      <c r="K299" s="111" t="s">
        <v>1787</v>
      </c>
      <c r="L299" s="90">
        <v>1</v>
      </c>
      <c r="M299" s="94" t="s">
        <v>107</v>
      </c>
      <c r="N299" s="90"/>
      <c r="O299" s="90"/>
      <c r="P299" s="90"/>
      <c r="Q299" s="99"/>
      <c r="R299" s="101"/>
      <c r="S299" s="101"/>
      <c r="T299" s="101"/>
      <c r="U299" s="100" t="s">
        <v>1785</v>
      </c>
      <c r="V299" s="96" t="s">
        <v>1652</v>
      </c>
      <c r="W299" s="96" t="s">
        <v>145</v>
      </c>
      <c r="X299" s="111" t="s">
        <v>1223</v>
      </c>
      <c r="Y299" s="111" t="s">
        <v>1223</v>
      </c>
      <c r="Z299" s="122"/>
      <c r="AA299" s="100" t="s">
        <v>350</v>
      </c>
      <c r="AB299" s="96" t="s">
        <v>351</v>
      </c>
      <c r="AC299" s="96" t="s">
        <v>352</v>
      </c>
      <c r="AD299" s="100" t="s">
        <v>133</v>
      </c>
      <c r="AE299" s="96"/>
      <c r="AF299" s="129" t="s">
        <v>119</v>
      </c>
      <c r="AG299" s="99"/>
      <c r="AH299" s="99"/>
      <c r="AI299" s="99"/>
      <c r="AJ299" s="148">
        <v>0.168</v>
      </c>
      <c r="AK299" s="148"/>
      <c r="AL299" s="149"/>
      <c r="AM299" s="148">
        <v>0.168</v>
      </c>
      <c r="AN299" s="148">
        <v>0.168</v>
      </c>
      <c r="AO299" s="98">
        <v>0</v>
      </c>
      <c r="AP299" s="98">
        <f t="shared" si="211"/>
        <v>0.02</v>
      </c>
      <c r="AQ299" s="98">
        <v>0.0406</v>
      </c>
      <c r="AR299" s="125" t="s">
        <v>121</v>
      </c>
      <c r="AS299" s="117">
        <f t="shared" si="204"/>
        <v>1</v>
      </c>
      <c r="AT299" s="149"/>
      <c r="AU299" s="101">
        <v>202306</v>
      </c>
      <c r="AV299" s="156" t="s">
        <v>1788</v>
      </c>
      <c r="AW299" s="99"/>
      <c r="AX299" s="98"/>
      <c r="AY299" s="148"/>
      <c r="AZ299" s="148"/>
      <c r="BA299" s="98">
        <v>0.0845</v>
      </c>
      <c r="BB299" s="98">
        <v>0.1147</v>
      </c>
      <c r="BC299" s="98">
        <v>0.1274</v>
      </c>
      <c r="BD299" s="172">
        <v>0.1474</v>
      </c>
      <c r="BE299" s="197">
        <f t="shared" si="215"/>
        <v>0.0206</v>
      </c>
      <c r="BF299" s="201">
        <v>0.01</v>
      </c>
      <c r="BG299" s="194">
        <f t="shared" si="184"/>
        <v>0.0106</v>
      </c>
      <c r="BH299" s="98">
        <v>0.0406</v>
      </c>
      <c r="BI299" s="125" t="s">
        <v>137</v>
      </c>
      <c r="BJ299" s="117">
        <f t="shared" si="212"/>
        <v>1</v>
      </c>
      <c r="BK299" s="202">
        <v>45047</v>
      </c>
      <c r="BL299" s="205" t="s">
        <v>1789</v>
      </c>
      <c r="BM299" s="118" t="s">
        <v>212</v>
      </c>
      <c r="BN299" s="117">
        <v>1</v>
      </c>
      <c r="BO299" s="209"/>
      <c r="BP299" s="149">
        <f t="shared" si="209"/>
        <v>0.148</v>
      </c>
      <c r="BQ299" s="228">
        <f t="shared" si="213"/>
        <v>0.880952380952381</v>
      </c>
      <c r="BR299" s="232"/>
      <c r="BS299" s="232"/>
      <c r="BT299" s="112" t="s">
        <v>1790</v>
      </c>
      <c r="BU299" s="112"/>
      <c r="BV299" s="112"/>
      <c r="BW299" s="127">
        <f t="shared" si="214"/>
        <v>0</v>
      </c>
      <c r="BX299" s="125" t="str">
        <f t="shared" si="218"/>
        <v>办结</v>
      </c>
      <c r="BY299" s="117"/>
      <c r="BZ299" s="117"/>
      <c r="CA299" s="117"/>
      <c r="CB299" s="199" t="s">
        <v>121</v>
      </c>
      <c r="CC299" s="199"/>
      <c r="CD299" s="199"/>
      <c r="CE299" s="95" t="s">
        <v>125</v>
      </c>
      <c r="CF299" s="95"/>
      <c r="CG299" s="95"/>
      <c r="CH299" s="199" t="s">
        <v>121</v>
      </c>
      <c r="CI299" s="199"/>
      <c r="CJ299" s="199"/>
      <c r="CK299" s="199"/>
      <c r="CL299" s="95" t="s">
        <v>125</v>
      </c>
      <c r="CM299" s="95"/>
      <c r="CN299" s="95"/>
      <c r="CO299" s="95"/>
      <c r="CP299" s="199" t="s">
        <v>121</v>
      </c>
      <c r="CQ299" s="199"/>
      <c r="CR299" s="199"/>
      <c r="CS299" s="95" t="s">
        <v>125</v>
      </c>
      <c r="CT299" s="95"/>
      <c r="CU299" s="95"/>
      <c r="CV299" s="95" t="s">
        <v>125</v>
      </c>
      <c r="CW299" s="95" t="s">
        <v>125</v>
      </c>
      <c r="CX299" s="95"/>
      <c r="CY299" s="95" t="s">
        <v>125</v>
      </c>
      <c r="CZ299" s="95"/>
      <c r="DA299" s="95"/>
      <c r="DB299" s="199" t="s">
        <v>125</v>
      </c>
      <c r="DC299" s="199"/>
      <c r="DD299" s="199" t="s">
        <v>121</v>
      </c>
      <c r="DE299" s="199"/>
      <c r="DF299" s="199"/>
      <c r="DG299" s="199"/>
      <c r="DH299" s="101"/>
      <c r="DI299" s="101"/>
      <c r="DJ299" s="101"/>
      <c r="DK299" s="101"/>
      <c r="DL299" s="101"/>
      <c r="DM299" s="148">
        <v>0.168</v>
      </c>
      <c r="DN299" s="148">
        <f t="shared" si="216"/>
        <v>-0.168</v>
      </c>
      <c r="DO299" s="148">
        <v>0.168</v>
      </c>
      <c r="DP299" s="101"/>
      <c r="DQ299" s="101"/>
      <c r="DR299" s="100" t="s">
        <v>1791</v>
      </c>
      <c r="DS299" s="101">
        <v>13847791290</v>
      </c>
    </row>
    <row r="300" s="14" customFormat="1" ht="87" customHeight="1" spans="1:123">
      <c r="A300" s="90">
        <f>+SUBTOTAL(3,G$6:$G300)</f>
        <v>269</v>
      </c>
      <c r="B300" s="94" t="e">
        <f t="shared" si="217"/>
        <v>#N/A</v>
      </c>
      <c r="C300" s="95"/>
      <c r="D300" s="95"/>
      <c r="E300" s="95"/>
      <c r="F300" s="99"/>
      <c r="G300" s="94" t="s">
        <v>748</v>
      </c>
      <c r="H300" s="94" t="s">
        <v>1785</v>
      </c>
      <c r="I300" s="94"/>
      <c r="J300" s="112" t="s">
        <v>1792</v>
      </c>
      <c r="K300" s="111" t="s">
        <v>1793</v>
      </c>
      <c r="L300" s="90">
        <v>1</v>
      </c>
      <c r="M300" s="94" t="s">
        <v>107</v>
      </c>
      <c r="N300" s="90"/>
      <c r="O300" s="90"/>
      <c r="P300" s="90"/>
      <c r="Q300" s="99"/>
      <c r="R300" s="101"/>
      <c r="S300" s="101"/>
      <c r="T300" s="101"/>
      <c r="U300" s="96" t="s">
        <v>1785</v>
      </c>
      <c r="V300" s="96" t="s">
        <v>1659</v>
      </c>
      <c r="W300" s="96" t="s">
        <v>145</v>
      </c>
      <c r="X300" s="111" t="s">
        <v>1223</v>
      </c>
      <c r="Y300" s="111" t="s">
        <v>1223</v>
      </c>
      <c r="Z300" s="122"/>
      <c r="AA300" s="100" t="s">
        <v>350</v>
      </c>
      <c r="AB300" s="96" t="s">
        <v>351</v>
      </c>
      <c r="AC300" s="96" t="s">
        <v>352</v>
      </c>
      <c r="AD300" s="100" t="s">
        <v>133</v>
      </c>
      <c r="AE300" s="96"/>
      <c r="AF300" s="129" t="s">
        <v>134</v>
      </c>
      <c r="AG300" s="99"/>
      <c r="AH300" s="99"/>
      <c r="AI300" s="99"/>
      <c r="AJ300" s="148">
        <v>0.65</v>
      </c>
      <c r="AK300" s="148"/>
      <c r="AL300" s="149"/>
      <c r="AM300" s="148">
        <v>0.5</v>
      </c>
      <c r="AN300" s="148">
        <v>0.5</v>
      </c>
      <c r="AO300" s="98">
        <v>0</v>
      </c>
      <c r="AP300" s="98">
        <f t="shared" si="211"/>
        <v>-0.4</v>
      </c>
      <c r="AQ300" s="98">
        <v>0.5</v>
      </c>
      <c r="AR300" s="125" t="s">
        <v>121</v>
      </c>
      <c r="AS300" s="117">
        <f t="shared" si="204"/>
        <v>1</v>
      </c>
      <c r="AT300" s="149"/>
      <c r="AU300" s="149"/>
      <c r="AV300" s="149"/>
      <c r="AW300" s="99"/>
      <c r="AX300" s="98"/>
      <c r="AY300" s="148"/>
      <c r="AZ300" s="148"/>
      <c r="BA300" s="148"/>
      <c r="BB300" s="148"/>
      <c r="BC300" s="148"/>
      <c r="BD300" s="175"/>
      <c r="BE300" s="197">
        <v>0.9</v>
      </c>
      <c r="BF300" s="198">
        <v>0.9</v>
      </c>
      <c r="BG300" s="194">
        <f t="shared" si="184"/>
        <v>0</v>
      </c>
      <c r="BH300" s="148">
        <v>0.5</v>
      </c>
      <c r="BI300" s="125" t="s">
        <v>137</v>
      </c>
      <c r="BJ300" s="117">
        <f t="shared" si="212"/>
        <v>1</v>
      </c>
      <c r="BK300" s="202">
        <v>45047</v>
      </c>
      <c r="BL300" s="205" t="s">
        <v>1794</v>
      </c>
      <c r="BM300" s="118" t="s">
        <v>212</v>
      </c>
      <c r="BN300" s="117">
        <v>1</v>
      </c>
      <c r="BO300" s="202">
        <v>45170</v>
      </c>
      <c r="BP300" s="149">
        <v>0.2</v>
      </c>
      <c r="BQ300" s="228">
        <f t="shared" si="213"/>
        <v>0.4</v>
      </c>
      <c r="BR300" s="232" t="s">
        <v>1795</v>
      </c>
      <c r="BS300" s="232" t="s">
        <v>1795</v>
      </c>
      <c r="BT300" s="112" t="s">
        <v>1713</v>
      </c>
      <c r="BU300" s="112"/>
      <c r="BV300" s="112"/>
      <c r="BW300" s="127">
        <f t="shared" si="214"/>
        <v>0</v>
      </c>
      <c r="BX300" s="125" t="str">
        <f t="shared" si="218"/>
        <v>办结</v>
      </c>
      <c r="BY300" s="117"/>
      <c r="BZ300" s="117"/>
      <c r="CA300" s="117"/>
      <c r="CB300" s="199" t="s">
        <v>121</v>
      </c>
      <c r="CC300" s="199"/>
      <c r="CD300" s="199"/>
      <c r="CE300" s="95" t="s">
        <v>125</v>
      </c>
      <c r="CF300" s="95"/>
      <c r="CG300" s="95"/>
      <c r="CH300" s="199" t="s">
        <v>121</v>
      </c>
      <c r="CI300" s="199"/>
      <c r="CJ300" s="199"/>
      <c r="CK300" s="199"/>
      <c r="CL300" s="95" t="s">
        <v>125</v>
      </c>
      <c r="CM300" s="95"/>
      <c r="CN300" s="95"/>
      <c r="CO300" s="95"/>
      <c r="CP300" s="199" t="s">
        <v>121</v>
      </c>
      <c r="CQ300" s="199"/>
      <c r="CR300" s="199"/>
      <c r="CS300" s="95" t="s">
        <v>125</v>
      </c>
      <c r="CT300" s="95"/>
      <c r="CU300" s="95"/>
      <c r="CV300" s="95" t="s">
        <v>125</v>
      </c>
      <c r="CW300" s="95" t="s">
        <v>125</v>
      </c>
      <c r="CX300" s="95"/>
      <c r="CY300" s="95" t="s">
        <v>125</v>
      </c>
      <c r="CZ300" s="95"/>
      <c r="DA300" s="95"/>
      <c r="DB300" s="199" t="s">
        <v>125</v>
      </c>
      <c r="DC300" s="199"/>
      <c r="DD300" s="199" t="s">
        <v>121</v>
      </c>
      <c r="DE300" s="199"/>
      <c r="DF300" s="199"/>
      <c r="DG300" s="199"/>
      <c r="DH300" s="101"/>
      <c r="DI300" s="101"/>
      <c r="DJ300" s="101"/>
      <c r="DK300" s="101"/>
      <c r="DL300" s="101"/>
      <c r="DM300" s="148">
        <v>0.5</v>
      </c>
      <c r="DN300" s="148">
        <f t="shared" si="216"/>
        <v>-0.5</v>
      </c>
      <c r="DO300" s="148">
        <v>0.5</v>
      </c>
      <c r="DP300" s="101"/>
      <c r="DQ300" s="101"/>
      <c r="DR300" s="100" t="s">
        <v>1796</v>
      </c>
      <c r="DS300" s="101">
        <v>13041765577</v>
      </c>
    </row>
    <row r="301" s="14" customFormat="1" ht="135.95" customHeight="1" spans="1:124">
      <c r="A301" s="90">
        <f>+SUBTOTAL(3,G$6:$G301)</f>
        <v>270</v>
      </c>
      <c r="B301" s="94" t="str">
        <f t="shared" si="217"/>
        <v>手续已办结未开工</v>
      </c>
      <c r="C301" s="95" t="s">
        <v>748</v>
      </c>
      <c r="D301" s="98" t="s">
        <v>1797</v>
      </c>
      <c r="E301" s="98">
        <v>63</v>
      </c>
      <c r="F301" s="96"/>
      <c r="G301" s="94" t="s">
        <v>748</v>
      </c>
      <c r="H301" s="94" t="s">
        <v>1785</v>
      </c>
      <c r="I301" s="94"/>
      <c r="J301" s="112" t="s">
        <v>1798</v>
      </c>
      <c r="K301" s="110" t="s">
        <v>1799</v>
      </c>
      <c r="L301" s="90">
        <v>1</v>
      </c>
      <c r="M301" s="94" t="s">
        <v>227</v>
      </c>
      <c r="N301" s="90"/>
      <c r="O301" s="90"/>
      <c r="P301" s="94" t="s">
        <v>162</v>
      </c>
      <c r="Q301" s="99"/>
      <c r="R301" s="101"/>
      <c r="S301" s="101" t="s">
        <v>1800</v>
      </c>
      <c r="T301" s="101"/>
      <c r="U301" s="94" t="s">
        <v>1801</v>
      </c>
      <c r="V301" s="96" t="s">
        <v>1360</v>
      </c>
      <c r="W301" s="99" t="s">
        <v>1802</v>
      </c>
      <c r="X301" s="111" t="s">
        <v>1223</v>
      </c>
      <c r="Y301" s="111" t="s">
        <v>1223</v>
      </c>
      <c r="Z301" s="122"/>
      <c r="AA301" s="100" t="s">
        <v>350</v>
      </c>
      <c r="AB301" s="96" t="s">
        <v>351</v>
      </c>
      <c r="AC301" s="96" t="s">
        <v>1759</v>
      </c>
      <c r="AD301" s="136" t="s">
        <v>118</v>
      </c>
      <c r="AE301" s="96"/>
      <c r="AF301" s="129" t="s">
        <v>134</v>
      </c>
      <c r="AG301" s="96"/>
      <c r="AH301" s="96"/>
      <c r="AI301" s="96"/>
      <c r="AJ301" s="148">
        <v>23.33</v>
      </c>
      <c r="AK301" s="148"/>
      <c r="AL301" s="149"/>
      <c r="AM301" s="148"/>
      <c r="AN301" s="148"/>
      <c r="AO301" s="98">
        <v>0</v>
      </c>
      <c r="AP301" s="98">
        <f t="shared" si="211"/>
        <v>0</v>
      </c>
      <c r="AQ301" s="98"/>
      <c r="AR301" s="125" t="s">
        <v>231</v>
      </c>
      <c r="AS301" s="117">
        <f t="shared" si="204"/>
        <v>0</v>
      </c>
      <c r="AT301" s="149"/>
      <c r="AU301" s="149"/>
      <c r="AV301" s="149"/>
      <c r="AW301" s="99"/>
      <c r="AX301" s="98"/>
      <c r="AY301" s="148"/>
      <c r="AZ301" s="148"/>
      <c r="BA301" s="148"/>
      <c r="BB301" s="148"/>
      <c r="BC301" s="148"/>
      <c r="BD301" s="175"/>
      <c r="BE301" s="197">
        <f t="shared" ref="BE301:BE307" si="219">BH301-(BD301-BC301)</f>
        <v>0</v>
      </c>
      <c r="BF301" s="198"/>
      <c r="BG301" s="194">
        <f t="shared" si="184"/>
        <v>0</v>
      </c>
      <c r="BH301" s="148"/>
      <c r="BI301" s="125" t="s">
        <v>231</v>
      </c>
      <c r="BJ301" s="117">
        <f t="shared" si="212"/>
        <v>0</v>
      </c>
      <c r="BK301" s="202">
        <v>45078</v>
      </c>
      <c r="BL301" s="200"/>
      <c r="BM301" s="200"/>
      <c r="BN301" s="117"/>
      <c r="BO301" s="209">
        <v>46357</v>
      </c>
      <c r="BP301" s="149">
        <f t="shared" ref="BP301:BP339" si="220">+BC301+BE301</f>
        <v>0</v>
      </c>
      <c r="BQ301" s="228" t="e">
        <f t="shared" si="213"/>
        <v>#DIV/0!</v>
      </c>
      <c r="BR301" s="228"/>
      <c r="BS301" s="232" t="s">
        <v>1760</v>
      </c>
      <c r="BT301" s="112" t="s">
        <v>1803</v>
      </c>
      <c r="BU301" s="112"/>
      <c r="BV301" s="112"/>
      <c r="BW301" s="127">
        <f t="shared" si="214"/>
        <v>0</v>
      </c>
      <c r="BX301" s="125" t="str">
        <f t="shared" si="218"/>
        <v>办结</v>
      </c>
      <c r="BY301" s="159"/>
      <c r="BZ301" s="117"/>
      <c r="CA301" s="117"/>
      <c r="CB301" s="199" t="s">
        <v>121</v>
      </c>
      <c r="CC301" s="199"/>
      <c r="CD301" s="199"/>
      <c r="CE301" s="95" t="s">
        <v>125</v>
      </c>
      <c r="CF301" s="95"/>
      <c r="CG301" s="95"/>
      <c r="CH301" s="199" t="s">
        <v>121</v>
      </c>
      <c r="CI301" s="199"/>
      <c r="CJ301" s="199"/>
      <c r="CK301" s="199"/>
      <c r="CL301" s="95" t="s">
        <v>125</v>
      </c>
      <c r="CM301" s="95"/>
      <c r="CN301" s="95"/>
      <c r="CO301" s="95"/>
      <c r="CP301" s="199" t="s">
        <v>121</v>
      </c>
      <c r="CQ301" s="199"/>
      <c r="CR301" s="199"/>
      <c r="CS301" s="95" t="s">
        <v>125</v>
      </c>
      <c r="CT301" s="95"/>
      <c r="CU301" s="95"/>
      <c r="CV301" s="95" t="s">
        <v>125</v>
      </c>
      <c r="CW301" s="95" t="s">
        <v>125</v>
      </c>
      <c r="CX301" s="95"/>
      <c r="CY301" s="95" t="s">
        <v>125</v>
      </c>
      <c r="CZ301" s="95"/>
      <c r="DA301" s="95"/>
      <c r="DB301" s="199" t="s">
        <v>125</v>
      </c>
      <c r="DC301" s="199"/>
      <c r="DD301" s="199" t="s">
        <v>121</v>
      </c>
      <c r="DE301" s="199"/>
      <c r="DF301" s="199"/>
      <c r="DG301" s="199"/>
      <c r="DH301" s="101"/>
      <c r="DI301" s="101"/>
      <c r="DJ301" s="101"/>
      <c r="DK301" s="101"/>
      <c r="DL301" s="101"/>
      <c r="DM301" s="148">
        <v>0.3</v>
      </c>
      <c r="DN301" s="148">
        <f t="shared" si="216"/>
        <v>-0.3</v>
      </c>
      <c r="DO301" s="148">
        <v>0.3</v>
      </c>
      <c r="DP301" s="101"/>
      <c r="DQ301" s="101"/>
      <c r="DR301" s="100" t="s">
        <v>1762</v>
      </c>
      <c r="DS301" s="101">
        <v>15704873630</v>
      </c>
      <c r="DT301" s="100" t="s">
        <v>1804</v>
      </c>
    </row>
    <row r="302" s="14" customFormat="1" ht="116.1" customHeight="1" spans="1:123">
      <c r="A302" s="90">
        <f>+SUBTOTAL(3,G$6:$G302)</f>
        <v>271</v>
      </c>
      <c r="B302" s="94" t="str">
        <f t="shared" si="217"/>
        <v>手续未办结未开工</v>
      </c>
      <c r="C302" s="98" t="s">
        <v>1614</v>
      </c>
      <c r="D302" s="98" t="s">
        <v>1805</v>
      </c>
      <c r="E302" s="98">
        <v>40</v>
      </c>
      <c r="F302" s="96"/>
      <c r="G302" s="94" t="s">
        <v>748</v>
      </c>
      <c r="H302" s="94" t="s">
        <v>1785</v>
      </c>
      <c r="I302" s="94"/>
      <c r="J302" s="112" t="s">
        <v>1806</v>
      </c>
      <c r="K302" s="111" t="s">
        <v>1807</v>
      </c>
      <c r="L302" s="90">
        <v>1</v>
      </c>
      <c r="M302" s="94" t="s">
        <v>710</v>
      </c>
      <c r="N302" s="90"/>
      <c r="O302" s="90"/>
      <c r="P302" s="94" t="s">
        <v>162</v>
      </c>
      <c r="Q302" s="99"/>
      <c r="R302" s="101"/>
      <c r="S302" s="101" t="s">
        <v>1808</v>
      </c>
      <c r="T302" s="101"/>
      <c r="U302" s="100" t="s">
        <v>1809</v>
      </c>
      <c r="V302" s="96" t="s">
        <v>1422</v>
      </c>
      <c r="W302" s="96" t="s">
        <v>1810</v>
      </c>
      <c r="X302" s="111" t="s">
        <v>1223</v>
      </c>
      <c r="Y302" s="111" t="s">
        <v>1223</v>
      </c>
      <c r="Z302" s="122"/>
      <c r="AA302" s="100" t="s">
        <v>350</v>
      </c>
      <c r="AB302" s="96" t="s">
        <v>351</v>
      </c>
      <c r="AC302" s="96" t="s">
        <v>1759</v>
      </c>
      <c r="AD302" s="136" t="s">
        <v>118</v>
      </c>
      <c r="AE302" s="96"/>
      <c r="AF302" s="129" t="s">
        <v>134</v>
      </c>
      <c r="AG302" s="96" t="s">
        <v>53</v>
      </c>
      <c r="AH302" s="96" t="s">
        <v>120</v>
      </c>
      <c r="AI302" s="96">
        <v>1</v>
      </c>
      <c r="AJ302" s="148">
        <v>1.8</v>
      </c>
      <c r="AK302" s="148"/>
      <c r="AL302" s="149"/>
      <c r="AM302" s="148">
        <v>0.4</v>
      </c>
      <c r="AN302" s="148">
        <v>0.4</v>
      </c>
      <c r="AO302" s="98">
        <v>0</v>
      </c>
      <c r="AP302" s="98">
        <f t="shared" si="211"/>
        <v>0</v>
      </c>
      <c r="AQ302" s="98">
        <v>0.4</v>
      </c>
      <c r="AR302" s="125" t="s">
        <v>231</v>
      </c>
      <c r="AS302" s="117">
        <f t="shared" si="204"/>
        <v>0</v>
      </c>
      <c r="AT302" s="149"/>
      <c r="AU302" s="149"/>
      <c r="AV302" s="149"/>
      <c r="AW302" s="99"/>
      <c r="AX302" s="98"/>
      <c r="AY302" s="148"/>
      <c r="AZ302" s="148"/>
      <c r="BA302" s="148"/>
      <c r="BB302" s="148"/>
      <c r="BC302" s="148"/>
      <c r="BD302" s="175"/>
      <c r="BE302" s="197">
        <f t="shared" si="219"/>
        <v>0.4</v>
      </c>
      <c r="BF302" s="198"/>
      <c r="BG302" s="194">
        <f t="shared" si="184"/>
        <v>0.4</v>
      </c>
      <c r="BH302" s="148">
        <v>0.4</v>
      </c>
      <c r="BI302" s="125" t="s">
        <v>231</v>
      </c>
      <c r="BJ302" s="117">
        <f t="shared" si="212"/>
        <v>0</v>
      </c>
      <c r="BK302" s="202">
        <v>45078</v>
      </c>
      <c r="BL302" s="200"/>
      <c r="BM302" s="200"/>
      <c r="BN302" s="117"/>
      <c r="BO302" s="209"/>
      <c r="BP302" s="149">
        <f t="shared" si="220"/>
        <v>0.4</v>
      </c>
      <c r="BQ302" s="228">
        <f t="shared" si="213"/>
        <v>1</v>
      </c>
      <c r="BR302" s="228"/>
      <c r="BS302" s="232" t="s">
        <v>1811</v>
      </c>
      <c r="BT302" s="112" t="s">
        <v>122</v>
      </c>
      <c r="BU302" s="112" t="s">
        <v>1812</v>
      </c>
      <c r="BV302" s="112" t="s">
        <v>1813</v>
      </c>
      <c r="BW302" s="127">
        <f t="shared" si="214"/>
        <v>2</v>
      </c>
      <c r="BX302" s="125" t="str">
        <f t="shared" si="218"/>
        <v>未办结</v>
      </c>
      <c r="BY302" s="297" t="s">
        <v>1769</v>
      </c>
      <c r="BZ302" s="96" t="s">
        <v>139</v>
      </c>
      <c r="CA302" s="99"/>
      <c r="CB302" s="199" t="s">
        <v>121</v>
      </c>
      <c r="CC302" s="199"/>
      <c r="CD302" s="199"/>
      <c r="CE302" s="199" t="s">
        <v>121</v>
      </c>
      <c r="CF302" s="95"/>
      <c r="CG302" s="199"/>
      <c r="CH302" s="199" t="s">
        <v>121</v>
      </c>
      <c r="CI302" s="199"/>
      <c r="CJ302" s="199"/>
      <c r="CK302" s="199"/>
      <c r="CL302" s="95" t="s">
        <v>125</v>
      </c>
      <c r="CM302" s="95"/>
      <c r="CN302" s="199"/>
      <c r="CO302" s="199"/>
      <c r="CP302" s="199" t="s">
        <v>121</v>
      </c>
      <c r="CQ302" s="95"/>
      <c r="CR302" s="199"/>
      <c r="CS302" s="95" t="s">
        <v>125</v>
      </c>
      <c r="CT302" s="199"/>
      <c r="CU302" s="199"/>
      <c r="CV302" s="95" t="s">
        <v>125</v>
      </c>
      <c r="CW302" s="95" t="s">
        <v>125</v>
      </c>
      <c r="CX302" s="95"/>
      <c r="CY302" s="95" t="s">
        <v>125</v>
      </c>
      <c r="CZ302" s="95"/>
      <c r="DA302" s="95"/>
      <c r="DB302" s="95" t="s">
        <v>231</v>
      </c>
      <c r="DC302" s="95" t="s">
        <v>1814</v>
      </c>
      <c r="DD302" s="199" t="s">
        <v>231</v>
      </c>
      <c r="DE302" s="199" t="s">
        <v>978</v>
      </c>
      <c r="DF302" s="96" t="s">
        <v>125</v>
      </c>
      <c r="DG302" s="199"/>
      <c r="DH302" s="101"/>
      <c r="DI302" s="101"/>
      <c r="DJ302" s="101"/>
      <c r="DK302" s="101"/>
      <c r="DL302" s="101"/>
      <c r="DM302" s="148">
        <v>0.7</v>
      </c>
      <c r="DN302" s="148">
        <f t="shared" si="216"/>
        <v>-0.7</v>
      </c>
      <c r="DO302" s="148">
        <v>0.7</v>
      </c>
      <c r="DP302" s="101"/>
      <c r="DQ302" s="101"/>
      <c r="DR302" s="100" t="s">
        <v>1815</v>
      </c>
      <c r="DS302" s="101">
        <v>15352888995</v>
      </c>
    </row>
    <row r="303" s="16" customFormat="1" ht="87" customHeight="1" spans="1:123">
      <c r="A303" s="90">
        <f>+SUBTOTAL(3,G$6:$G303)</f>
        <v>272</v>
      </c>
      <c r="B303" s="94" t="str">
        <f t="shared" si="217"/>
        <v>手续已办结已开工</v>
      </c>
      <c r="C303" s="98" t="s">
        <v>799</v>
      </c>
      <c r="D303" s="98" t="s">
        <v>1816</v>
      </c>
      <c r="E303" s="98">
        <v>9</v>
      </c>
      <c r="F303" s="96" t="s">
        <v>103</v>
      </c>
      <c r="G303" s="94" t="s">
        <v>748</v>
      </c>
      <c r="H303" s="94" t="s">
        <v>1785</v>
      </c>
      <c r="I303" s="94"/>
      <c r="J303" s="112" t="s">
        <v>1817</v>
      </c>
      <c r="K303" s="111" t="s">
        <v>1818</v>
      </c>
      <c r="L303" s="90">
        <v>1</v>
      </c>
      <c r="M303" s="94" t="s">
        <v>107</v>
      </c>
      <c r="N303" s="94" t="s">
        <v>108</v>
      </c>
      <c r="O303" s="94" t="s">
        <v>109</v>
      </c>
      <c r="P303" s="94" t="s">
        <v>162</v>
      </c>
      <c r="Q303" s="99"/>
      <c r="R303" s="101"/>
      <c r="S303" s="101" t="s">
        <v>1819</v>
      </c>
      <c r="T303" s="101"/>
      <c r="U303" s="100" t="s">
        <v>1820</v>
      </c>
      <c r="V303" s="96" t="s">
        <v>1422</v>
      </c>
      <c r="W303" s="96" t="s">
        <v>145</v>
      </c>
      <c r="X303" s="111" t="s">
        <v>1223</v>
      </c>
      <c r="Y303" s="111" t="s">
        <v>1758</v>
      </c>
      <c r="Z303" s="101"/>
      <c r="AA303" s="100" t="s">
        <v>350</v>
      </c>
      <c r="AB303" s="96" t="s">
        <v>351</v>
      </c>
      <c r="AC303" s="96" t="s">
        <v>1759</v>
      </c>
      <c r="AD303" s="100" t="s">
        <v>118</v>
      </c>
      <c r="AE303" s="96"/>
      <c r="AF303" s="129" t="s">
        <v>134</v>
      </c>
      <c r="AG303" s="96" t="s">
        <v>53</v>
      </c>
      <c r="AH303" s="96" t="s">
        <v>120</v>
      </c>
      <c r="AI303" s="96">
        <v>1</v>
      </c>
      <c r="AJ303" s="148">
        <v>2.7</v>
      </c>
      <c r="AK303" s="148"/>
      <c r="AL303" s="149"/>
      <c r="AM303" s="148">
        <v>1.8573</v>
      </c>
      <c r="AN303" s="148">
        <v>0.8</v>
      </c>
      <c r="AO303" s="98">
        <v>0.36</v>
      </c>
      <c r="AP303" s="98">
        <f t="shared" si="211"/>
        <v>-0.0759</v>
      </c>
      <c r="AQ303" s="98">
        <v>0.1</v>
      </c>
      <c r="AR303" s="159" t="s">
        <v>121</v>
      </c>
      <c r="AS303" s="117">
        <f t="shared" si="204"/>
        <v>1</v>
      </c>
      <c r="AT303" s="96" t="s">
        <v>184</v>
      </c>
      <c r="AU303" s="96" t="s">
        <v>1821</v>
      </c>
      <c r="AV303" s="96" t="s">
        <v>1822</v>
      </c>
      <c r="AW303" s="99"/>
      <c r="AX303" s="98"/>
      <c r="AY303" s="148"/>
      <c r="AZ303" s="95">
        <v>0.4007</v>
      </c>
      <c r="BA303" s="95">
        <v>0.9079</v>
      </c>
      <c r="BB303" s="95">
        <v>1.2692</v>
      </c>
      <c r="BC303" s="95">
        <v>1.6332</v>
      </c>
      <c r="BD303" s="179">
        <v>1.8573</v>
      </c>
      <c r="BE303" s="197">
        <v>0.3</v>
      </c>
      <c r="BF303" s="198">
        <v>0.3</v>
      </c>
      <c r="BG303" s="194">
        <f t="shared" si="184"/>
        <v>0</v>
      </c>
      <c r="BH303" s="148">
        <v>0.1</v>
      </c>
      <c r="BI303" s="125" t="s">
        <v>121</v>
      </c>
      <c r="BJ303" s="117">
        <f t="shared" si="212"/>
        <v>1</v>
      </c>
      <c r="BK303" s="202">
        <v>45047</v>
      </c>
      <c r="BL303" s="122"/>
      <c r="BM303" s="122"/>
      <c r="BN303" s="117"/>
      <c r="BO303" s="209"/>
      <c r="BP303" s="149">
        <f t="shared" si="220"/>
        <v>1.9332</v>
      </c>
      <c r="BQ303" s="228">
        <f t="shared" si="213"/>
        <v>1.04086577289614</v>
      </c>
      <c r="BR303" s="228"/>
      <c r="BS303" s="112"/>
      <c r="BT303" s="112" t="s">
        <v>1823</v>
      </c>
      <c r="BU303" s="124"/>
      <c r="BV303" s="112"/>
      <c r="BW303" s="127">
        <f t="shared" si="214"/>
        <v>0</v>
      </c>
      <c r="BX303" s="125" t="str">
        <f t="shared" si="218"/>
        <v>办结</v>
      </c>
      <c r="BY303" s="297"/>
      <c r="BZ303" s="96" t="s">
        <v>139</v>
      </c>
      <c r="CA303" s="99"/>
      <c r="CB303" s="199" t="s">
        <v>121</v>
      </c>
      <c r="CC303" s="199"/>
      <c r="CD303" s="199"/>
      <c r="CE303" s="95" t="s">
        <v>121</v>
      </c>
      <c r="CF303" s="95"/>
      <c r="CG303" s="199"/>
      <c r="CH303" s="199" t="s">
        <v>121</v>
      </c>
      <c r="CI303" s="199"/>
      <c r="CJ303" s="199"/>
      <c r="CK303" s="199"/>
      <c r="CL303" s="199" t="s">
        <v>125</v>
      </c>
      <c r="CM303" s="199"/>
      <c r="CN303" s="199"/>
      <c r="CO303" s="199"/>
      <c r="CP303" s="95" t="s">
        <v>121</v>
      </c>
      <c r="CQ303" s="199"/>
      <c r="CR303" s="199"/>
      <c r="CS303" s="199" t="s">
        <v>125</v>
      </c>
      <c r="CT303" s="199"/>
      <c r="CU303" s="199"/>
      <c r="CV303" s="199" t="s">
        <v>125</v>
      </c>
      <c r="CW303" s="199" t="s">
        <v>125</v>
      </c>
      <c r="CX303" s="95"/>
      <c r="CY303" s="199" t="s">
        <v>121</v>
      </c>
      <c r="CZ303" s="199"/>
      <c r="DA303" s="199"/>
      <c r="DB303" s="199" t="s">
        <v>121</v>
      </c>
      <c r="DC303" s="199"/>
      <c r="DD303" s="199" t="s">
        <v>121</v>
      </c>
      <c r="DE303" s="199" t="s">
        <v>978</v>
      </c>
      <c r="DF303" s="96" t="s">
        <v>125</v>
      </c>
      <c r="DG303" s="199"/>
      <c r="DH303" s="101"/>
      <c r="DI303" s="101"/>
      <c r="DJ303" s="101"/>
      <c r="DK303" s="101"/>
      <c r="DL303" s="101"/>
      <c r="DM303" s="148">
        <v>0.8</v>
      </c>
      <c r="DN303" s="148">
        <f t="shared" si="216"/>
        <v>-0.8</v>
      </c>
      <c r="DO303" s="148">
        <v>0.8</v>
      </c>
      <c r="DP303" s="101"/>
      <c r="DQ303" s="101"/>
      <c r="DR303" s="159" t="s">
        <v>1824</v>
      </c>
      <c r="DS303" s="159">
        <v>15804898134</v>
      </c>
    </row>
    <row r="304" s="14" customFormat="1" ht="116.1" customHeight="1" spans="1:123">
      <c r="A304" s="90">
        <f>+SUBTOTAL(3,G$6:$G304)</f>
        <v>273</v>
      </c>
      <c r="B304" s="94" t="str">
        <f t="shared" si="217"/>
        <v>手续已办结已开工</v>
      </c>
      <c r="C304" s="98"/>
      <c r="D304" s="98"/>
      <c r="E304" s="98"/>
      <c r="F304" s="96"/>
      <c r="G304" s="94" t="s">
        <v>748</v>
      </c>
      <c r="H304" s="94" t="s">
        <v>1785</v>
      </c>
      <c r="I304" s="94"/>
      <c r="J304" s="112" t="s">
        <v>1825</v>
      </c>
      <c r="K304" s="111" t="s">
        <v>1826</v>
      </c>
      <c r="L304" s="90">
        <v>1</v>
      </c>
      <c r="M304" s="94" t="s">
        <v>107</v>
      </c>
      <c r="N304" s="90"/>
      <c r="O304" s="90"/>
      <c r="P304" s="90"/>
      <c r="Q304" s="101"/>
      <c r="R304" s="101"/>
      <c r="S304" s="101" t="s">
        <v>1827</v>
      </c>
      <c r="T304" s="101"/>
      <c r="U304" s="100" t="s">
        <v>1828</v>
      </c>
      <c r="V304" s="96" t="s">
        <v>1360</v>
      </c>
      <c r="W304" s="96" t="s">
        <v>145</v>
      </c>
      <c r="X304" s="111" t="s">
        <v>1223</v>
      </c>
      <c r="Y304" s="111" t="s">
        <v>1223</v>
      </c>
      <c r="Z304" s="122"/>
      <c r="AA304" s="100" t="s">
        <v>350</v>
      </c>
      <c r="AB304" s="96" t="s">
        <v>351</v>
      </c>
      <c r="AC304" s="96" t="s">
        <v>1759</v>
      </c>
      <c r="AD304" s="136" t="s">
        <v>133</v>
      </c>
      <c r="AE304" s="96"/>
      <c r="AF304" s="100" t="s">
        <v>134</v>
      </c>
      <c r="AG304" s="96" t="s">
        <v>53</v>
      </c>
      <c r="AH304" s="96" t="s">
        <v>120</v>
      </c>
      <c r="AI304" s="96"/>
      <c r="AJ304" s="148">
        <v>0.45</v>
      </c>
      <c r="AK304" s="148"/>
      <c r="AL304" s="149"/>
      <c r="AM304" s="148">
        <v>0.2</v>
      </c>
      <c r="AN304" s="148">
        <v>0.45</v>
      </c>
      <c r="AO304" s="98">
        <v>0.2</v>
      </c>
      <c r="AP304" s="98">
        <f t="shared" si="211"/>
        <v>-0.04</v>
      </c>
      <c r="AQ304" s="98">
        <v>0.2</v>
      </c>
      <c r="AR304" s="125" t="s">
        <v>121</v>
      </c>
      <c r="AS304" s="117">
        <f t="shared" si="204"/>
        <v>1</v>
      </c>
      <c r="AT304" s="149"/>
      <c r="AU304" s="149">
        <v>202308</v>
      </c>
      <c r="AV304" s="149">
        <v>779484300306</v>
      </c>
      <c r="AW304" s="99"/>
      <c r="AX304" s="98"/>
      <c r="AY304" s="148"/>
      <c r="AZ304" s="148"/>
      <c r="BA304" s="148"/>
      <c r="BB304" s="148"/>
      <c r="BC304" s="98"/>
      <c r="BD304" s="172"/>
      <c r="BE304" s="197">
        <v>0.24</v>
      </c>
      <c r="BF304" s="198">
        <v>0.24</v>
      </c>
      <c r="BG304" s="194">
        <f t="shared" si="184"/>
        <v>0</v>
      </c>
      <c r="BH304" s="148">
        <v>0.2</v>
      </c>
      <c r="BI304" s="125" t="s">
        <v>121</v>
      </c>
      <c r="BJ304" s="117">
        <f t="shared" si="212"/>
        <v>1</v>
      </c>
      <c r="BK304" s="202">
        <v>45047</v>
      </c>
      <c r="BL304" s="200"/>
      <c r="BM304" s="200"/>
      <c r="BN304" s="117"/>
      <c r="BO304" s="209"/>
      <c r="BP304" s="149">
        <f t="shared" si="220"/>
        <v>0.24</v>
      </c>
      <c r="BQ304" s="228">
        <f t="shared" si="213"/>
        <v>1.2</v>
      </c>
      <c r="BR304" s="228"/>
      <c r="BS304" s="232"/>
      <c r="BT304" s="112" t="s">
        <v>1829</v>
      </c>
      <c r="BU304" s="112"/>
      <c r="BV304" s="112"/>
      <c r="BW304" s="127">
        <f t="shared" si="214"/>
        <v>0</v>
      </c>
      <c r="BX304" s="125" t="str">
        <f t="shared" si="218"/>
        <v>办结</v>
      </c>
      <c r="BY304" s="124"/>
      <c r="BZ304" s="96" t="s">
        <v>139</v>
      </c>
      <c r="CA304" s="99"/>
      <c r="CB304" s="199" t="s">
        <v>121</v>
      </c>
      <c r="CC304" s="199"/>
      <c r="CD304" s="199"/>
      <c r="CE304" s="95" t="s">
        <v>121</v>
      </c>
      <c r="CF304" s="95"/>
      <c r="CG304" s="199"/>
      <c r="CH304" s="199" t="s">
        <v>121</v>
      </c>
      <c r="CI304" s="199"/>
      <c r="CJ304" s="199"/>
      <c r="CK304" s="199"/>
      <c r="CL304" s="95" t="s">
        <v>125</v>
      </c>
      <c r="CM304" s="95"/>
      <c r="CN304" s="199"/>
      <c r="CO304" s="199"/>
      <c r="CP304" s="199" t="s">
        <v>121</v>
      </c>
      <c r="CQ304" s="199"/>
      <c r="CR304" s="199"/>
      <c r="CS304" s="95" t="s">
        <v>125</v>
      </c>
      <c r="CT304" s="199"/>
      <c r="CU304" s="199"/>
      <c r="CV304" s="95" t="s">
        <v>125</v>
      </c>
      <c r="CW304" s="95" t="s">
        <v>125</v>
      </c>
      <c r="CX304" s="95"/>
      <c r="CY304" s="95" t="s">
        <v>125</v>
      </c>
      <c r="CZ304" s="95"/>
      <c r="DA304" s="95"/>
      <c r="DB304" s="95" t="s">
        <v>121</v>
      </c>
      <c r="DC304" s="95"/>
      <c r="DD304" s="199" t="s">
        <v>121</v>
      </c>
      <c r="DE304" s="199" t="s">
        <v>1830</v>
      </c>
      <c r="DF304" s="96" t="s">
        <v>125</v>
      </c>
      <c r="DG304" s="199"/>
      <c r="DH304" s="101"/>
      <c r="DI304" s="101"/>
      <c r="DJ304" s="101"/>
      <c r="DK304" s="101"/>
      <c r="DL304" s="101"/>
      <c r="DM304" s="148">
        <v>0.45</v>
      </c>
      <c r="DN304" s="148">
        <f t="shared" si="216"/>
        <v>-0.45</v>
      </c>
      <c r="DO304" s="148">
        <v>0.45</v>
      </c>
      <c r="DP304" s="101"/>
      <c r="DQ304" s="101"/>
      <c r="DR304" s="100" t="s">
        <v>1831</v>
      </c>
      <c r="DS304" s="101">
        <v>15049412575</v>
      </c>
    </row>
    <row r="305" s="14" customFormat="1" ht="90" customHeight="1" spans="1:124">
      <c r="A305" s="90">
        <f>+SUBTOTAL(3,G$6:$G305)</f>
        <v>274</v>
      </c>
      <c r="B305" s="94" t="str">
        <f t="shared" si="217"/>
        <v>手续已办结已开工</v>
      </c>
      <c r="C305" s="98"/>
      <c r="D305" s="98"/>
      <c r="E305" s="98"/>
      <c r="F305" s="96" t="s">
        <v>103</v>
      </c>
      <c r="G305" s="94" t="s">
        <v>748</v>
      </c>
      <c r="H305" s="94" t="s">
        <v>1785</v>
      </c>
      <c r="I305" s="94">
        <v>1</v>
      </c>
      <c r="J305" s="112" t="s">
        <v>1832</v>
      </c>
      <c r="K305" s="110" t="s">
        <v>1833</v>
      </c>
      <c r="L305" s="90">
        <v>1</v>
      </c>
      <c r="M305" s="94" t="s">
        <v>107</v>
      </c>
      <c r="N305" s="94" t="s">
        <v>108</v>
      </c>
      <c r="O305" s="94" t="s">
        <v>109</v>
      </c>
      <c r="P305" s="94" t="s">
        <v>110</v>
      </c>
      <c r="Q305" s="101"/>
      <c r="R305" s="101"/>
      <c r="S305" s="101" t="s">
        <v>1834</v>
      </c>
      <c r="T305" s="101"/>
      <c r="U305" s="232" t="s">
        <v>1835</v>
      </c>
      <c r="V305" s="96" t="s">
        <v>1422</v>
      </c>
      <c r="W305" s="96" t="s">
        <v>145</v>
      </c>
      <c r="X305" s="111" t="s">
        <v>1223</v>
      </c>
      <c r="Y305" s="111" t="s">
        <v>1223</v>
      </c>
      <c r="Z305" s="122"/>
      <c r="AA305" s="100" t="s">
        <v>350</v>
      </c>
      <c r="AB305" s="96" t="s">
        <v>351</v>
      </c>
      <c r="AC305" s="96" t="s">
        <v>1759</v>
      </c>
      <c r="AD305" s="136" t="s">
        <v>118</v>
      </c>
      <c r="AE305" s="96"/>
      <c r="AF305" s="129" t="s">
        <v>134</v>
      </c>
      <c r="AG305" s="96" t="s">
        <v>53</v>
      </c>
      <c r="AH305" s="96">
        <v>4</v>
      </c>
      <c r="AI305" s="96"/>
      <c r="AJ305" s="148">
        <v>4</v>
      </c>
      <c r="AK305" s="148"/>
      <c r="AL305" s="149"/>
      <c r="AM305" s="148">
        <v>2</v>
      </c>
      <c r="AN305" s="148">
        <v>1.3</v>
      </c>
      <c r="AO305" s="98">
        <v>1.5017</v>
      </c>
      <c r="AP305" s="98">
        <f t="shared" si="211"/>
        <v>1.0488</v>
      </c>
      <c r="AQ305" s="98">
        <v>1.15</v>
      </c>
      <c r="AR305" s="125" t="s">
        <v>121</v>
      </c>
      <c r="AS305" s="117">
        <f t="shared" si="204"/>
        <v>1</v>
      </c>
      <c r="AT305" s="149"/>
      <c r="AU305" s="149">
        <v>202307</v>
      </c>
      <c r="AV305" s="160" t="s">
        <v>1836</v>
      </c>
      <c r="AW305" s="99"/>
      <c r="AX305" s="98"/>
      <c r="AY305" s="148"/>
      <c r="AZ305" s="148"/>
      <c r="BA305" s="148"/>
      <c r="BB305" s="99">
        <v>0.4983</v>
      </c>
      <c r="BC305" s="99">
        <v>0.8512</v>
      </c>
      <c r="BD305" s="176">
        <v>1.196</v>
      </c>
      <c r="BE305" s="197">
        <v>0.1</v>
      </c>
      <c r="BF305" s="198">
        <v>0.06</v>
      </c>
      <c r="BG305" s="194">
        <f t="shared" si="184"/>
        <v>0.04</v>
      </c>
      <c r="BH305" s="148">
        <v>1.15</v>
      </c>
      <c r="BI305" s="125" t="s">
        <v>121</v>
      </c>
      <c r="BJ305" s="117">
        <f t="shared" si="212"/>
        <v>1</v>
      </c>
      <c r="BK305" s="202"/>
      <c r="BL305" s="200"/>
      <c r="BM305" s="200"/>
      <c r="BN305" s="209"/>
      <c r="BO305" s="235"/>
      <c r="BP305" s="149">
        <f t="shared" si="220"/>
        <v>0.9512</v>
      </c>
      <c r="BQ305" s="228">
        <f t="shared" si="213"/>
        <v>0.4756</v>
      </c>
      <c r="BR305" s="228"/>
      <c r="BS305" s="232" t="s">
        <v>1811</v>
      </c>
      <c r="BT305" s="112" t="s">
        <v>1837</v>
      </c>
      <c r="BU305" s="112"/>
      <c r="BV305" s="112"/>
      <c r="BW305" s="127">
        <f t="shared" si="214"/>
        <v>0</v>
      </c>
      <c r="BX305" s="125" t="str">
        <f t="shared" si="218"/>
        <v>办结</v>
      </c>
      <c r="BY305" s="124" t="s">
        <v>1838</v>
      </c>
      <c r="BZ305" s="208" t="s">
        <v>121</v>
      </c>
      <c r="CA305" s="209"/>
      <c r="CB305" s="95" t="s">
        <v>121</v>
      </c>
      <c r="CC305" s="95"/>
      <c r="CD305" s="95"/>
      <c r="CE305" s="199" t="s">
        <v>125</v>
      </c>
      <c r="CF305" s="95"/>
      <c r="CG305" s="95"/>
      <c r="CH305" s="95" t="s">
        <v>121</v>
      </c>
      <c r="CI305" s="95"/>
      <c r="CJ305" s="95"/>
      <c r="CK305" s="95"/>
      <c r="CL305" s="95" t="s">
        <v>125</v>
      </c>
      <c r="CM305" s="95"/>
      <c r="CN305" s="95"/>
      <c r="CO305" s="95"/>
      <c r="CP305" s="95" t="s">
        <v>121</v>
      </c>
      <c r="CQ305" s="95"/>
      <c r="CR305" s="95"/>
      <c r="CS305" s="95" t="s">
        <v>125</v>
      </c>
      <c r="CT305" s="95"/>
      <c r="CU305" s="95"/>
      <c r="CV305" s="95" t="s">
        <v>125</v>
      </c>
      <c r="CW305" s="95" t="s">
        <v>125</v>
      </c>
      <c r="CX305" s="95"/>
      <c r="CY305" s="95" t="s">
        <v>125</v>
      </c>
      <c r="CZ305" s="95" t="s">
        <v>516</v>
      </c>
      <c r="DA305" s="95"/>
      <c r="DB305" s="95" t="s">
        <v>121</v>
      </c>
      <c r="DC305" s="95"/>
      <c r="DD305" s="95" t="s">
        <v>121</v>
      </c>
      <c r="DE305" s="95" t="s">
        <v>518</v>
      </c>
      <c r="DF305" s="96" t="s">
        <v>125</v>
      </c>
      <c r="DG305" s="95"/>
      <c r="DH305" s="101"/>
      <c r="DI305" s="101"/>
      <c r="DJ305" s="101"/>
      <c r="DK305" s="101"/>
      <c r="DL305" s="101"/>
      <c r="DM305" s="148">
        <v>1.3</v>
      </c>
      <c r="DN305" s="148">
        <f t="shared" si="216"/>
        <v>-1.3</v>
      </c>
      <c r="DO305" s="148">
        <v>1.3</v>
      </c>
      <c r="DP305" s="101"/>
      <c r="DQ305" s="101"/>
      <c r="DR305" s="100" t="s">
        <v>1839</v>
      </c>
      <c r="DS305" s="101">
        <v>15947587334</v>
      </c>
      <c r="DT305" s="14">
        <v>1</v>
      </c>
    </row>
    <row r="306" s="14" customFormat="1" ht="90" customHeight="1" spans="1:123">
      <c r="A306" s="90">
        <f>+SUBTOTAL(3,G$6:$G306)</f>
        <v>275</v>
      </c>
      <c r="B306" s="94" t="str">
        <f t="shared" si="217"/>
        <v>手续已办结已开工</v>
      </c>
      <c r="C306" s="98" t="s">
        <v>1840</v>
      </c>
      <c r="D306" s="98" t="s">
        <v>1841</v>
      </c>
      <c r="E306" s="98">
        <v>44</v>
      </c>
      <c r="F306" s="96" t="s">
        <v>103</v>
      </c>
      <c r="G306" s="94" t="s">
        <v>748</v>
      </c>
      <c r="H306" s="94" t="s">
        <v>1785</v>
      </c>
      <c r="I306" s="94"/>
      <c r="J306" s="112" t="s">
        <v>1842</v>
      </c>
      <c r="K306" s="111" t="s">
        <v>1843</v>
      </c>
      <c r="L306" s="90">
        <v>1</v>
      </c>
      <c r="M306" s="94" t="s">
        <v>176</v>
      </c>
      <c r="N306" s="94" t="s">
        <v>108</v>
      </c>
      <c r="O306" s="94" t="s">
        <v>109</v>
      </c>
      <c r="P306" s="94" t="s">
        <v>162</v>
      </c>
      <c r="Q306" s="99"/>
      <c r="R306" s="200"/>
      <c r="S306" s="200" t="s">
        <v>1844</v>
      </c>
      <c r="T306" s="200"/>
      <c r="U306" s="205" t="s">
        <v>1835</v>
      </c>
      <c r="V306" s="96" t="s">
        <v>1422</v>
      </c>
      <c r="W306" s="96" t="s">
        <v>145</v>
      </c>
      <c r="X306" s="111" t="s">
        <v>1223</v>
      </c>
      <c r="Y306" s="111" t="s">
        <v>1758</v>
      </c>
      <c r="Z306" s="122"/>
      <c r="AA306" s="100" t="s">
        <v>350</v>
      </c>
      <c r="AB306" s="96" t="s">
        <v>351</v>
      </c>
      <c r="AC306" s="96" t="s">
        <v>1759</v>
      </c>
      <c r="AD306" s="100" t="s">
        <v>118</v>
      </c>
      <c r="AE306" s="96"/>
      <c r="AF306" s="129" t="s">
        <v>134</v>
      </c>
      <c r="AG306" s="96" t="s">
        <v>53</v>
      </c>
      <c r="AH306" s="96" t="s">
        <v>120</v>
      </c>
      <c r="AI306" s="96">
        <v>1</v>
      </c>
      <c r="AJ306" s="148">
        <v>6.6</v>
      </c>
      <c r="AK306" s="148"/>
      <c r="AL306" s="149"/>
      <c r="AM306" s="148">
        <v>2.85</v>
      </c>
      <c r="AN306" s="148">
        <v>3.3</v>
      </c>
      <c r="AO306" s="98">
        <v>0.4912</v>
      </c>
      <c r="AP306" s="98">
        <f t="shared" si="211"/>
        <v>0.0564999999999999</v>
      </c>
      <c r="AQ306" s="98">
        <v>0.16</v>
      </c>
      <c r="AR306" s="125" t="s">
        <v>121</v>
      </c>
      <c r="AS306" s="117">
        <f t="shared" si="204"/>
        <v>1</v>
      </c>
      <c r="AT306" s="96"/>
      <c r="AU306" s="96">
        <v>202307</v>
      </c>
      <c r="AV306" s="425" t="s">
        <v>1845</v>
      </c>
      <c r="AW306" s="96"/>
      <c r="AX306" s="95"/>
      <c r="AY306" s="95">
        <v>0.2018</v>
      </c>
      <c r="AZ306" s="95">
        <v>0.7148</v>
      </c>
      <c r="BA306" s="95">
        <v>1.8659</v>
      </c>
      <c r="BB306" s="95">
        <v>2.3636</v>
      </c>
      <c r="BC306" s="95">
        <v>2.6922</v>
      </c>
      <c r="BD306" s="179">
        <v>2.7509</v>
      </c>
      <c r="BE306" s="197">
        <f t="shared" si="219"/>
        <v>0.1013</v>
      </c>
      <c r="BF306" s="211">
        <v>0.03</v>
      </c>
      <c r="BG306" s="194">
        <f t="shared" si="184"/>
        <v>0.0713</v>
      </c>
      <c r="BH306" s="95">
        <v>0.16</v>
      </c>
      <c r="BI306" s="125" t="s">
        <v>121</v>
      </c>
      <c r="BJ306" s="117">
        <f t="shared" si="212"/>
        <v>1</v>
      </c>
      <c r="BK306" s="199" t="s">
        <v>187</v>
      </c>
      <c r="BL306" s="118"/>
      <c r="BM306" s="118"/>
      <c r="BN306" s="117"/>
      <c r="BO306" s="209" t="s">
        <v>1846</v>
      </c>
      <c r="BP306" s="149">
        <f t="shared" si="220"/>
        <v>2.7935</v>
      </c>
      <c r="BQ306" s="228">
        <f t="shared" si="213"/>
        <v>0.980175438596491</v>
      </c>
      <c r="BR306" s="228"/>
      <c r="BS306" s="121"/>
      <c r="BT306" s="112" t="s">
        <v>1847</v>
      </c>
      <c r="BU306" s="126"/>
      <c r="BV306" s="126"/>
      <c r="BW306" s="127">
        <f t="shared" si="214"/>
        <v>0</v>
      </c>
      <c r="BX306" s="125" t="str">
        <f t="shared" si="218"/>
        <v>办结</v>
      </c>
      <c r="BY306" s="117"/>
      <c r="BZ306" s="96" t="s">
        <v>1361</v>
      </c>
      <c r="CA306" s="99"/>
      <c r="CB306" s="199" t="s">
        <v>121</v>
      </c>
      <c r="CC306" s="199"/>
      <c r="CD306" s="199"/>
      <c r="CE306" s="95" t="s">
        <v>121</v>
      </c>
      <c r="CF306" s="95"/>
      <c r="CG306" s="95"/>
      <c r="CH306" s="199" t="s">
        <v>121</v>
      </c>
      <c r="CI306" s="199"/>
      <c r="CJ306" s="199"/>
      <c r="CK306" s="199"/>
      <c r="CL306" s="199" t="s">
        <v>125</v>
      </c>
      <c r="CM306" s="199"/>
      <c r="CN306" s="199"/>
      <c r="CO306" s="199"/>
      <c r="CP306" s="95" t="s">
        <v>121</v>
      </c>
      <c r="CQ306" s="95"/>
      <c r="CR306" s="95"/>
      <c r="CS306" s="95" t="s">
        <v>125</v>
      </c>
      <c r="CT306" s="95"/>
      <c r="CU306" s="95"/>
      <c r="CV306" s="199" t="s">
        <v>125</v>
      </c>
      <c r="CW306" s="199" t="s">
        <v>125</v>
      </c>
      <c r="CX306" s="95"/>
      <c r="CY306" s="199" t="s">
        <v>121</v>
      </c>
      <c r="CZ306" s="199"/>
      <c r="DA306" s="199"/>
      <c r="DB306" s="95" t="s">
        <v>121</v>
      </c>
      <c r="DC306" s="95"/>
      <c r="DD306" s="199" t="s">
        <v>121</v>
      </c>
      <c r="DE306" s="199"/>
      <c r="DF306" s="199" t="s">
        <v>125</v>
      </c>
      <c r="DG306" s="199"/>
      <c r="DH306" s="101"/>
      <c r="DI306" s="101"/>
      <c r="DJ306" s="101"/>
      <c r="DK306" s="101"/>
      <c r="DL306" s="101"/>
      <c r="DM306" s="148">
        <v>3.3</v>
      </c>
      <c r="DN306" s="148">
        <f t="shared" si="216"/>
        <v>-3.3</v>
      </c>
      <c r="DO306" s="148">
        <v>3.3</v>
      </c>
      <c r="DP306" s="101"/>
      <c r="DQ306" s="101"/>
      <c r="DR306" s="100" t="s">
        <v>1839</v>
      </c>
      <c r="DS306" s="99">
        <v>13314774747</v>
      </c>
    </row>
    <row r="307" s="6" customFormat="1" ht="110.1" customHeight="1" spans="1:123">
      <c r="A307" s="90">
        <f>+SUBTOTAL(3,G$6:$G307)</f>
        <v>276</v>
      </c>
      <c r="B307" s="94" t="str">
        <f t="shared" si="217"/>
        <v>手续已办结已开工</v>
      </c>
      <c r="C307" s="98" t="s">
        <v>1326</v>
      </c>
      <c r="D307" s="98" t="s">
        <v>1848</v>
      </c>
      <c r="E307" s="98">
        <v>19</v>
      </c>
      <c r="F307" s="96" t="s">
        <v>103</v>
      </c>
      <c r="G307" s="94" t="s">
        <v>748</v>
      </c>
      <c r="H307" s="94" t="s">
        <v>1785</v>
      </c>
      <c r="I307" s="94">
        <v>1</v>
      </c>
      <c r="J307" s="112" t="s">
        <v>1849</v>
      </c>
      <c r="K307" s="111" t="s">
        <v>1850</v>
      </c>
      <c r="L307" s="90">
        <v>1</v>
      </c>
      <c r="M307" s="94" t="s">
        <v>176</v>
      </c>
      <c r="N307" s="94" t="s">
        <v>108</v>
      </c>
      <c r="O307" s="94" t="s">
        <v>109</v>
      </c>
      <c r="P307" s="94" t="s">
        <v>162</v>
      </c>
      <c r="Q307" s="99"/>
      <c r="R307" s="361" t="s">
        <v>1851</v>
      </c>
      <c r="S307" s="122" t="s">
        <v>1852</v>
      </c>
      <c r="T307" s="122"/>
      <c r="U307" s="111" t="s">
        <v>1853</v>
      </c>
      <c r="V307" s="96" t="s">
        <v>1360</v>
      </c>
      <c r="W307" s="96" t="s">
        <v>145</v>
      </c>
      <c r="X307" s="111" t="s">
        <v>1223</v>
      </c>
      <c r="Y307" s="111" t="s">
        <v>1758</v>
      </c>
      <c r="Z307" s="122"/>
      <c r="AA307" s="100" t="s">
        <v>350</v>
      </c>
      <c r="AB307" s="96" t="s">
        <v>351</v>
      </c>
      <c r="AC307" s="96" t="s">
        <v>1759</v>
      </c>
      <c r="AD307" s="100" t="s">
        <v>118</v>
      </c>
      <c r="AE307" s="96"/>
      <c r="AF307" s="129" t="s">
        <v>134</v>
      </c>
      <c r="AG307" s="96"/>
      <c r="AH307" s="96"/>
      <c r="AI307" s="96">
        <v>5</v>
      </c>
      <c r="AJ307" s="148">
        <v>11</v>
      </c>
      <c r="AK307" s="148">
        <v>3.0502</v>
      </c>
      <c r="AL307" s="149">
        <v>1.3733</v>
      </c>
      <c r="AM307" s="148">
        <v>2</v>
      </c>
      <c r="AN307" s="148">
        <v>3</v>
      </c>
      <c r="AO307" s="98">
        <v>0.92</v>
      </c>
      <c r="AP307" s="98">
        <f t="shared" si="211"/>
        <v>0.2179</v>
      </c>
      <c r="AQ307" s="98">
        <v>0.65</v>
      </c>
      <c r="AR307" s="125" t="s">
        <v>121</v>
      </c>
      <c r="AS307" s="117">
        <f t="shared" si="204"/>
        <v>1</v>
      </c>
      <c r="AT307" s="96" t="s">
        <v>208</v>
      </c>
      <c r="AU307" s="96" t="s">
        <v>1854</v>
      </c>
      <c r="AV307" s="96" t="s">
        <v>1855</v>
      </c>
      <c r="AW307" s="96">
        <v>0.1677</v>
      </c>
      <c r="AX307" s="95"/>
      <c r="AY307" s="95">
        <v>0</v>
      </c>
      <c r="AZ307" s="95">
        <v>0.5555</v>
      </c>
      <c r="BA307" s="95">
        <v>0.7584</v>
      </c>
      <c r="BB307" s="95">
        <v>1.0637</v>
      </c>
      <c r="BC307" s="95">
        <v>1.3284</v>
      </c>
      <c r="BD307" s="179">
        <v>1.5247</v>
      </c>
      <c r="BE307" s="197">
        <f t="shared" si="219"/>
        <v>0.4537</v>
      </c>
      <c r="BF307" s="211">
        <v>0.3</v>
      </c>
      <c r="BG307" s="194">
        <f t="shared" si="184"/>
        <v>0.1537</v>
      </c>
      <c r="BH307" s="95">
        <v>0.65</v>
      </c>
      <c r="BI307" s="125" t="s">
        <v>121</v>
      </c>
      <c r="BJ307" s="117">
        <f t="shared" si="212"/>
        <v>1</v>
      </c>
      <c r="BK307" s="199" t="s">
        <v>187</v>
      </c>
      <c r="BL307" s="118"/>
      <c r="BM307" s="118"/>
      <c r="BN307" s="117"/>
      <c r="BO307" s="209" t="s">
        <v>1856</v>
      </c>
      <c r="BP307" s="149">
        <f t="shared" si="220"/>
        <v>1.7821</v>
      </c>
      <c r="BQ307" s="228">
        <f t="shared" si="213"/>
        <v>0.89105</v>
      </c>
      <c r="BR307" s="228"/>
      <c r="BS307" s="121"/>
      <c r="BT307" s="112" t="s">
        <v>1857</v>
      </c>
      <c r="BU307" s="126"/>
      <c r="BV307" s="126"/>
      <c r="BW307" s="127">
        <f t="shared" si="214"/>
        <v>0</v>
      </c>
      <c r="BX307" s="125" t="str">
        <f t="shared" si="218"/>
        <v>办结</v>
      </c>
      <c r="BY307" s="117"/>
      <c r="BZ307" s="117"/>
      <c r="CA307" s="117"/>
      <c r="CB307" s="199" t="s">
        <v>121</v>
      </c>
      <c r="CC307" s="199"/>
      <c r="CD307" s="199"/>
      <c r="CE307" s="95" t="s">
        <v>125</v>
      </c>
      <c r="CF307" s="95"/>
      <c r="CG307" s="95"/>
      <c r="CH307" s="199" t="s">
        <v>121</v>
      </c>
      <c r="CI307" s="199"/>
      <c r="CJ307" s="199"/>
      <c r="CK307" s="199"/>
      <c r="CL307" s="199" t="s">
        <v>125</v>
      </c>
      <c r="CM307" s="199"/>
      <c r="CN307" s="199"/>
      <c r="CO307" s="199"/>
      <c r="CP307" s="95" t="s">
        <v>121</v>
      </c>
      <c r="CQ307" s="95"/>
      <c r="CR307" s="95"/>
      <c r="CS307" s="95" t="s">
        <v>125</v>
      </c>
      <c r="CT307" s="95"/>
      <c r="CU307" s="95"/>
      <c r="CV307" s="199" t="s">
        <v>125</v>
      </c>
      <c r="CW307" s="199" t="s">
        <v>125</v>
      </c>
      <c r="CX307" s="199"/>
      <c r="CY307" s="199" t="s">
        <v>125</v>
      </c>
      <c r="CZ307" s="199"/>
      <c r="DA307" s="199"/>
      <c r="DB307" s="95" t="s">
        <v>121</v>
      </c>
      <c r="DC307" s="95"/>
      <c r="DD307" s="199" t="s">
        <v>121</v>
      </c>
      <c r="DE307" s="199"/>
      <c r="DF307" s="199"/>
      <c r="DG307" s="199"/>
      <c r="DH307" s="117"/>
      <c r="DI307" s="117"/>
      <c r="DJ307" s="117"/>
      <c r="DK307" s="117"/>
      <c r="DL307" s="117"/>
      <c r="DM307" s="148">
        <v>3</v>
      </c>
      <c r="DN307" s="148">
        <f t="shared" si="216"/>
        <v>-3</v>
      </c>
      <c r="DO307" s="148">
        <v>3</v>
      </c>
      <c r="DP307" s="117"/>
      <c r="DQ307" s="117"/>
      <c r="DR307" s="159" t="s">
        <v>1858</v>
      </c>
      <c r="DS307" s="117">
        <v>15147102834</v>
      </c>
    </row>
    <row r="308" s="14" customFormat="1" ht="80.1" customHeight="1" spans="1:123">
      <c r="A308" s="90">
        <f>+SUBTOTAL(3,G$6:$G308)</f>
        <v>277</v>
      </c>
      <c r="B308" s="94" t="str">
        <f t="shared" si="217"/>
        <v>手续已办结已开工</v>
      </c>
      <c r="C308" s="98" t="s">
        <v>1859</v>
      </c>
      <c r="D308" s="98" t="s">
        <v>1860</v>
      </c>
      <c r="E308" s="98">
        <v>70</v>
      </c>
      <c r="F308" s="96" t="s">
        <v>103</v>
      </c>
      <c r="G308" s="94" t="s">
        <v>748</v>
      </c>
      <c r="H308" s="94" t="s">
        <v>1785</v>
      </c>
      <c r="I308" s="94"/>
      <c r="J308" s="112" t="s">
        <v>1861</v>
      </c>
      <c r="K308" s="111" t="s">
        <v>1862</v>
      </c>
      <c r="L308" s="90">
        <v>1</v>
      </c>
      <c r="M308" s="94" t="s">
        <v>176</v>
      </c>
      <c r="N308" s="94" t="s">
        <v>108</v>
      </c>
      <c r="O308" s="94" t="s">
        <v>109</v>
      </c>
      <c r="P308" s="94" t="s">
        <v>162</v>
      </c>
      <c r="Q308" s="99"/>
      <c r="R308" s="122"/>
      <c r="S308" s="122" t="s">
        <v>1863</v>
      </c>
      <c r="T308" s="122"/>
      <c r="U308" s="111" t="s">
        <v>1864</v>
      </c>
      <c r="V308" s="96" t="s">
        <v>1422</v>
      </c>
      <c r="W308" s="96" t="s">
        <v>145</v>
      </c>
      <c r="X308" s="111" t="s">
        <v>1223</v>
      </c>
      <c r="Y308" s="111" t="s">
        <v>1758</v>
      </c>
      <c r="Z308" s="122"/>
      <c r="AA308" s="100" t="s">
        <v>350</v>
      </c>
      <c r="AB308" s="96" t="s">
        <v>351</v>
      </c>
      <c r="AC308" s="96" t="s">
        <v>1759</v>
      </c>
      <c r="AD308" s="100" t="s">
        <v>118</v>
      </c>
      <c r="AE308" s="96"/>
      <c r="AF308" s="129" t="s">
        <v>134</v>
      </c>
      <c r="AG308" s="96"/>
      <c r="AH308" s="96"/>
      <c r="AI308" s="96">
        <v>5</v>
      </c>
      <c r="AJ308" s="148">
        <v>8</v>
      </c>
      <c r="AK308" s="148">
        <v>3.2814</v>
      </c>
      <c r="AL308" s="149">
        <v>1.1116</v>
      </c>
      <c r="AM308" s="148">
        <v>2.3</v>
      </c>
      <c r="AN308" s="148">
        <v>1.6</v>
      </c>
      <c r="AO308" s="98">
        <v>0.27</v>
      </c>
      <c r="AP308" s="98">
        <f t="shared" si="211"/>
        <v>-0.0352000000000002</v>
      </c>
      <c r="AQ308" s="98">
        <v>0.07</v>
      </c>
      <c r="AR308" s="125" t="s">
        <v>121</v>
      </c>
      <c r="AS308" s="117">
        <f t="shared" si="204"/>
        <v>1</v>
      </c>
      <c r="AT308" s="96" t="s">
        <v>184</v>
      </c>
      <c r="AU308" s="96" t="s">
        <v>1865</v>
      </c>
      <c r="AV308" s="425" t="s">
        <v>1866</v>
      </c>
      <c r="AW308" s="96">
        <v>0</v>
      </c>
      <c r="AX308" s="95">
        <v>0.085</v>
      </c>
      <c r="AY308" s="95">
        <v>0.183</v>
      </c>
      <c r="AZ308" s="95"/>
      <c r="BA308" s="95">
        <v>1.8567</v>
      </c>
      <c r="BB308" s="95">
        <v>2.0067</v>
      </c>
      <c r="BC308" s="95">
        <v>2.2071</v>
      </c>
      <c r="BD308" s="179">
        <v>2.2587</v>
      </c>
      <c r="BE308" s="197">
        <v>0.1281</v>
      </c>
      <c r="BF308" s="211">
        <v>0.1281</v>
      </c>
      <c r="BG308" s="194">
        <f t="shared" si="184"/>
        <v>0</v>
      </c>
      <c r="BH308" s="95">
        <v>0.07</v>
      </c>
      <c r="BI308" s="125" t="s">
        <v>121</v>
      </c>
      <c r="BJ308" s="117">
        <f t="shared" si="212"/>
        <v>1</v>
      </c>
      <c r="BK308" s="199" t="s">
        <v>187</v>
      </c>
      <c r="BL308" s="118"/>
      <c r="BM308" s="118"/>
      <c r="BN308" s="117"/>
      <c r="BO308" s="209">
        <v>45868</v>
      </c>
      <c r="BP308" s="149">
        <f t="shared" si="220"/>
        <v>2.3352</v>
      </c>
      <c r="BQ308" s="228">
        <f t="shared" si="213"/>
        <v>1.01530434782609</v>
      </c>
      <c r="BR308" s="228"/>
      <c r="BS308" s="121"/>
      <c r="BT308" s="112" t="s">
        <v>1867</v>
      </c>
      <c r="BU308" s="126"/>
      <c r="BV308" s="126"/>
      <c r="BW308" s="127">
        <f t="shared" si="214"/>
        <v>0</v>
      </c>
      <c r="BX308" s="125" t="str">
        <f t="shared" si="218"/>
        <v>办结</v>
      </c>
      <c r="BY308" s="117"/>
      <c r="BZ308" s="117"/>
      <c r="CA308" s="117"/>
      <c r="CB308" s="199" t="s">
        <v>121</v>
      </c>
      <c r="CC308" s="199"/>
      <c r="CD308" s="199"/>
      <c r="CE308" s="95" t="s">
        <v>121</v>
      </c>
      <c r="CF308" s="95"/>
      <c r="CG308" s="95"/>
      <c r="CH308" s="199" t="s">
        <v>121</v>
      </c>
      <c r="CI308" s="199"/>
      <c r="CJ308" s="199"/>
      <c r="CK308" s="199"/>
      <c r="CL308" s="199" t="s">
        <v>125</v>
      </c>
      <c r="CM308" s="199"/>
      <c r="CN308" s="199"/>
      <c r="CO308" s="199"/>
      <c r="CP308" s="199" t="s">
        <v>121</v>
      </c>
      <c r="CQ308" s="199"/>
      <c r="CR308" s="199"/>
      <c r="CS308" s="95" t="s">
        <v>125</v>
      </c>
      <c r="CT308" s="95"/>
      <c r="CU308" s="95"/>
      <c r="CV308" s="199" t="s">
        <v>125</v>
      </c>
      <c r="CW308" s="199" t="s">
        <v>125</v>
      </c>
      <c r="CX308" s="199"/>
      <c r="CY308" s="199" t="s">
        <v>125</v>
      </c>
      <c r="CZ308" s="199"/>
      <c r="DA308" s="199"/>
      <c r="DB308" s="95" t="s">
        <v>121</v>
      </c>
      <c r="DC308" s="95"/>
      <c r="DD308" s="199" t="s">
        <v>121</v>
      </c>
      <c r="DE308" s="199"/>
      <c r="DF308" s="199"/>
      <c r="DG308" s="199"/>
      <c r="DH308" s="117"/>
      <c r="DI308" s="117"/>
      <c r="DJ308" s="117"/>
      <c r="DK308" s="117"/>
      <c r="DL308" s="117"/>
      <c r="DM308" s="148">
        <v>1.6</v>
      </c>
      <c r="DN308" s="148">
        <f t="shared" si="216"/>
        <v>-1.6</v>
      </c>
      <c r="DO308" s="148">
        <v>1.6</v>
      </c>
      <c r="DP308" s="117"/>
      <c r="DQ308" s="117"/>
      <c r="DR308" s="159" t="s">
        <v>1868</v>
      </c>
      <c r="DS308" s="117">
        <v>15598338841</v>
      </c>
    </row>
    <row r="309" s="14" customFormat="1" ht="102" customHeight="1" spans="1:123">
      <c r="A309" s="90">
        <f>+SUBTOTAL(3,G$6:$G309)</f>
        <v>278</v>
      </c>
      <c r="B309" s="94" t="s">
        <v>127</v>
      </c>
      <c r="C309" s="98"/>
      <c r="D309" s="98"/>
      <c r="E309" s="98"/>
      <c r="F309" s="96" t="s">
        <v>103</v>
      </c>
      <c r="G309" s="94" t="s">
        <v>748</v>
      </c>
      <c r="H309" s="94" t="s">
        <v>1785</v>
      </c>
      <c r="I309" s="94"/>
      <c r="J309" s="112" t="s">
        <v>1869</v>
      </c>
      <c r="K309" s="111" t="s">
        <v>1870</v>
      </c>
      <c r="L309" s="90">
        <v>1</v>
      </c>
      <c r="M309" s="94" t="s">
        <v>176</v>
      </c>
      <c r="N309" s="94" t="s">
        <v>108</v>
      </c>
      <c r="O309" s="94" t="s">
        <v>109</v>
      </c>
      <c r="P309" s="94" t="s">
        <v>110</v>
      </c>
      <c r="Q309" s="99"/>
      <c r="R309" s="101"/>
      <c r="S309" s="101" t="s">
        <v>1871</v>
      </c>
      <c r="T309" s="101"/>
      <c r="U309" s="100" t="s">
        <v>1872</v>
      </c>
      <c r="V309" s="96" t="s">
        <v>1539</v>
      </c>
      <c r="W309" s="96" t="s">
        <v>145</v>
      </c>
      <c r="X309" s="111" t="s">
        <v>1223</v>
      </c>
      <c r="Y309" s="111" t="s">
        <v>1758</v>
      </c>
      <c r="Z309" s="122"/>
      <c r="AA309" s="100" t="s">
        <v>350</v>
      </c>
      <c r="AB309" s="96" t="s">
        <v>351</v>
      </c>
      <c r="AC309" s="96" t="s">
        <v>1759</v>
      </c>
      <c r="AD309" s="100" t="s">
        <v>118</v>
      </c>
      <c r="AE309" s="96"/>
      <c r="AF309" s="129" t="s">
        <v>134</v>
      </c>
      <c r="AG309" s="96"/>
      <c r="AH309" s="96"/>
      <c r="AI309" s="96">
        <v>5</v>
      </c>
      <c r="AJ309" s="148">
        <v>6.3</v>
      </c>
      <c r="AK309" s="148">
        <v>1.0358</v>
      </c>
      <c r="AL309" s="149">
        <v>0.959</v>
      </c>
      <c r="AM309" s="148">
        <v>1.1</v>
      </c>
      <c r="AN309" s="148">
        <v>1.78</v>
      </c>
      <c r="AO309" s="98">
        <v>0.2</v>
      </c>
      <c r="AP309" s="98">
        <f t="shared" si="211"/>
        <v>0.0892000000000001</v>
      </c>
      <c r="AQ309" s="98">
        <v>0.15</v>
      </c>
      <c r="AR309" s="125" t="s">
        <v>121</v>
      </c>
      <c r="AS309" s="117">
        <f t="shared" si="204"/>
        <v>1</v>
      </c>
      <c r="AT309" s="96" t="s">
        <v>208</v>
      </c>
      <c r="AU309" s="96" t="s">
        <v>674</v>
      </c>
      <c r="AV309" s="425" t="s">
        <v>1873</v>
      </c>
      <c r="AW309" s="96">
        <v>0.0064</v>
      </c>
      <c r="AX309" s="95">
        <v>0.2702</v>
      </c>
      <c r="AY309" s="95">
        <v>0.4025</v>
      </c>
      <c r="AZ309" s="95">
        <v>0.6892</v>
      </c>
      <c r="BA309" s="95">
        <v>0.7418</v>
      </c>
      <c r="BB309" s="95">
        <v>0.7948</v>
      </c>
      <c r="BC309" s="95">
        <v>0.8608</v>
      </c>
      <c r="BD309" s="179">
        <v>1.0984</v>
      </c>
      <c r="BE309" s="197">
        <v>0.15</v>
      </c>
      <c r="BF309" s="211">
        <v>0.15</v>
      </c>
      <c r="BG309" s="194">
        <f t="shared" si="184"/>
        <v>0</v>
      </c>
      <c r="BH309" s="95">
        <v>0.15</v>
      </c>
      <c r="BI309" s="125" t="s">
        <v>137</v>
      </c>
      <c r="BJ309" s="117">
        <f t="shared" si="212"/>
        <v>1</v>
      </c>
      <c r="BK309" s="199" t="s">
        <v>187</v>
      </c>
      <c r="BL309" s="118"/>
      <c r="BM309" s="118"/>
      <c r="BN309" s="117">
        <v>2</v>
      </c>
      <c r="BO309" s="209"/>
      <c r="BP309" s="149">
        <f t="shared" si="220"/>
        <v>1.0108</v>
      </c>
      <c r="BQ309" s="228">
        <f t="shared" si="213"/>
        <v>0.918909090909091</v>
      </c>
      <c r="BR309" s="228"/>
      <c r="BS309" s="121"/>
      <c r="BT309" s="112" t="s">
        <v>355</v>
      </c>
      <c r="BU309" s="126"/>
      <c r="BV309" s="126"/>
      <c r="BW309" s="127">
        <f t="shared" si="214"/>
        <v>0</v>
      </c>
      <c r="BX309" s="125" t="str">
        <f t="shared" si="218"/>
        <v>办结</v>
      </c>
      <c r="BY309" s="117"/>
      <c r="BZ309" s="117"/>
      <c r="CA309" s="117"/>
      <c r="CB309" s="199" t="s">
        <v>121</v>
      </c>
      <c r="CC309" s="199"/>
      <c r="CD309" s="199"/>
      <c r="CE309" s="95" t="s">
        <v>121</v>
      </c>
      <c r="CF309" s="95"/>
      <c r="CG309" s="95"/>
      <c r="CH309" s="199" t="s">
        <v>121</v>
      </c>
      <c r="CI309" s="199"/>
      <c r="CJ309" s="199"/>
      <c r="CK309" s="199"/>
      <c r="CL309" s="199" t="s">
        <v>125</v>
      </c>
      <c r="CM309" s="199"/>
      <c r="CN309" s="199"/>
      <c r="CO309" s="199"/>
      <c r="CP309" s="199" t="s">
        <v>121</v>
      </c>
      <c r="CQ309" s="199"/>
      <c r="CR309" s="199"/>
      <c r="CS309" s="95" t="s">
        <v>125</v>
      </c>
      <c r="CT309" s="95"/>
      <c r="CU309" s="95"/>
      <c r="CV309" s="199" t="s">
        <v>125</v>
      </c>
      <c r="CW309" s="199" t="s">
        <v>125</v>
      </c>
      <c r="CX309" s="199"/>
      <c r="CY309" s="199" t="s">
        <v>125</v>
      </c>
      <c r="CZ309" s="199"/>
      <c r="DA309" s="199"/>
      <c r="DB309" s="95" t="s">
        <v>121</v>
      </c>
      <c r="DC309" s="95"/>
      <c r="DD309" s="199" t="s">
        <v>121</v>
      </c>
      <c r="DE309" s="199"/>
      <c r="DF309" s="199"/>
      <c r="DG309" s="199"/>
      <c r="DH309" s="117"/>
      <c r="DI309" s="117"/>
      <c r="DJ309" s="117"/>
      <c r="DK309" s="117"/>
      <c r="DL309" s="117"/>
      <c r="DM309" s="148">
        <v>1.78</v>
      </c>
      <c r="DN309" s="148">
        <f t="shared" si="216"/>
        <v>-1.78</v>
      </c>
      <c r="DO309" s="148">
        <v>1.78</v>
      </c>
      <c r="DP309" s="117"/>
      <c r="DQ309" s="117"/>
      <c r="DR309" s="159" t="s">
        <v>1874</v>
      </c>
      <c r="DS309" s="117">
        <v>15547242452</v>
      </c>
    </row>
    <row r="310" s="14" customFormat="1" ht="80.1" customHeight="1" spans="1:123">
      <c r="A310" s="90">
        <f>+SUBTOTAL(3,G$6:$G310)</f>
        <v>279</v>
      </c>
      <c r="B310" s="94" t="str">
        <f t="shared" ref="B310:B314" si="221">_xlfn.IFS(AND(BI310="否",BX310="办结"),"手续已办结未开工",AND(BI310="是",BX310="未办结"),"手续未办结已开工",AND(BI310="否",BX310="未办结"),"手续未办结未开工",AND(BI310="是",BX310="办结"),"手续已办结已开工")</f>
        <v>手续已办结已开工</v>
      </c>
      <c r="C310" s="98"/>
      <c r="D310" s="98"/>
      <c r="E310" s="98"/>
      <c r="F310" s="96" t="s">
        <v>103</v>
      </c>
      <c r="G310" s="94" t="s">
        <v>748</v>
      </c>
      <c r="H310" s="94" t="s">
        <v>1785</v>
      </c>
      <c r="I310" s="94"/>
      <c r="J310" s="112" t="s">
        <v>1875</v>
      </c>
      <c r="K310" s="111" t="s">
        <v>1876</v>
      </c>
      <c r="L310" s="90">
        <v>1</v>
      </c>
      <c r="M310" s="94" t="s">
        <v>176</v>
      </c>
      <c r="N310" s="90"/>
      <c r="O310" s="90"/>
      <c r="P310" s="90"/>
      <c r="Q310" s="99"/>
      <c r="R310" s="122"/>
      <c r="S310" s="122" t="s">
        <v>1877</v>
      </c>
      <c r="T310" s="122"/>
      <c r="U310" s="111" t="s">
        <v>1878</v>
      </c>
      <c r="V310" s="96" t="s">
        <v>1422</v>
      </c>
      <c r="W310" s="96" t="s">
        <v>145</v>
      </c>
      <c r="X310" s="111" t="s">
        <v>1223</v>
      </c>
      <c r="Y310" s="111" t="s">
        <v>1758</v>
      </c>
      <c r="Z310" s="122"/>
      <c r="AA310" s="100" t="s">
        <v>350</v>
      </c>
      <c r="AB310" s="96" t="s">
        <v>351</v>
      </c>
      <c r="AC310" s="96" t="s">
        <v>1759</v>
      </c>
      <c r="AD310" s="100" t="s">
        <v>118</v>
      </c>
      <c r="AE310" s="96"/>
      <c r="AF310" s="129" t="s">
        <v>134</v>
      </c>
      <c r="AG310" s="96"/>
      <c r="AH310" s="96"/>
      <c r="AI310" s="96">
        <v>5</v>
      </c>
      <c r="AJ310" s="148">
        <v>3.3</v>
      </c>
      <c r="AK310" s="148">
        <v>1.2378</v>
      </c>
      <c r="AL310" s="149">
        <v>1.1212</v>
      </c>
      <c r="AM310" s="148">
        <v>0.4617</v>
      </c>
      <c r="AN310" s="148">
        <v>2</v>
      </c>
      <c r="AO310" s="98">
        <v>0.2</v>
      </c>
      <c r="AP310" s="98">
        <f t="shared" si="211"/>
        <v>-0.09</v>
      </c>
      <c r="AQ310" s="98">
        <v>0.15</v>
      </c>
      <c r="AR310" s="125" t="s">
        <v>121</v>
      </c>
      <c r="AS310" s="117">
        <f t="shared" si="204"/>
        <v>1</v>
      </c>
      <c r="AT310" s="96" t="s">
        <v>208</v>
      </c>
      <c r="AU310" s="96" t="s">
        <v>1037</v>
      </c>
      <c r="AV310" s="96" t="s">
        <v>1879</v>
      </c>
      <c r="AW310" s="96">
        <v>0.0285</v>
      </c>
      <c r="AX310" s="95">
        <v>0.0465</v>
      </c>
      <c r="AY310" s="95">
        <v>0.1033</v>
      </c>
      <c r="AZ310" s="95">
        <v>0.1527</v>
      </c>
      <c r="BA310" s="95">
        <v>0.2</v>
      </c>
      <c r="BB310" s="95">
        <v>0.2595</v>
      </c>
      <c r="BC310" s="95">
        <v>0.3117</v>
      </c>
      <c r="BD310" s="179">
        <v>0.4085</v>
      </c>
      <c r="BE310" s="197">
        <v>0.24</v>
      </c>
      <c r="BF310" s="211">
        <v>0.24</v>
      </c>
      <c r="BG310" s="194">
        <f t="shared" si="184"/>
        <v>0</v>
      </c>
      <c r="BH310" s="95">
        <v>0.15</v>
      </c>
      <c r="BI310" s="125" t="s">
        <v>121</v>
      </c>
      <c r="BJ310" s="117">
        <f t="shared" si="212"/>
        <v>1</v>
      </c>
      <c r="BK310" s="199" t="s">
        <v>187</v>
      </c>
      <c r="BL310" s="118"/>
      <c r="BM310" s="118"/>
      <c r="BN310" s="117"/>
      <c r="BO310" s="209" t="s">
        <v>1578</v>
      </c>
      <c r="BP310" s="149">
        <f t="shared" si="220"/>
        <v>0.5517</v>
      </c>
      <c r="BQ310" s="228">
        <f t="shared" si="213"/>
        <v>1.19493177387914</v>
      </c>
      <c r="BR310" s="228"/>
      <c r="BS310" s="121"/>
      <c r="BT310" s="112" t="s">
        <v>1880</v>
      </c>
      <c r="BU310" s="126"/>
      <c r="BV310" s="126"/>
      <c r="BW310" s="127">
        <f t="shared" si="214"/>
        <v>0</v>
      </c>
      <c r="BX310" s="125" t="str">
        <f t="shared" si="218"/>
        <v>办结</v>
      </c>
      <c r="BY310" s="117"/>
      <c r="BZ310" s="117"/>
      <c r="CA310" s="117"/>
      <c r="CB310" s="199" t="s">
        <v>121</v>
      </c>
      <c r="CC310" s="199"/>
      <c r="CD310" s="199"/>
      <c r="CE310" s="95" t="s">
        <v>121</v>
      </c>
      <c r="CF310" s="95"/>
      <c r="CG310" s="95"/>
      <c r="CH310" s="199" t="s">
        <v>121</v>
      </c>
      <c r="CI310" s="199"/>
      <c r="CJ310" s="199"/>
      <c r="CK310" s="199"/>
      <c r="CL310" s="199" t="s">
        <v>125</v>
      </c>
      <c r="CM310" s="199"/>
      <c r="CN310" s="199"/>
      <c r="CO310" s="199"/>
      <c r="CP310" s="199" t="s">
        <v>121</v>
      </c>
      <c r="CQ310" s="199"/>
      <c r="CR310" s="199"/>
      <c r="CS310" s="95" t="s">
        <v>125</v>
      </c>
      <c r="CT310" s="95"/>
      <c r="CU310" s="95"/>
      <c r="CV310" s="199" t="s">
        <v>125</v>
      </c>
      <c r="CW310" s="199" t="s">
        <v>125</v>
      </c>
      <c r="CX310" s="199"/>
      <c r="CY310" s="199" t="s">
        <v>125</v>
      </c>
      <c r="CZ310" s="199"/>
      <c r="DA310" s="199"/>
      <c r="DB310" s="95" t="s">
        <v>121</v>
      </c>
      <c r="DC310" s="95"/>
      <c r="DD310" s="199" t="s">
        <v>121</v>
      </c>
      <c r="DE310" s="199"/>
      <c r="DF310" s="199"/>
      <c r="DG310" s="199"/>
      <c r="DH310" s="99"/>
      <c r="DI310" s="99"/>
      <c r="DJ310" s="99"/>
      <c r="DK310" s="99"/>
      <c r="DL310" s="99"/>
      <c r="DM310" s="148">
        <v>2</v>
      </c>
      <c r="DN310" s="148">
        <f t="shared" si="216"/>
        <v>-2</v>
      </c>
      <c r="DO310" s="148">
        <v>2</v>
      </c>
      <c r="DP310" s="99"/>
      <c r="DQ310" s="99"/>
      <c r="DR310" s="96" t="s">
        <v>1881</v>
      </c>
      <c r="DS310" s="117">
        <v>13947146506</v>
      </c>
    </row>
    <row r="311" s="14" customFormat="1" ht="138" customHeight="1" spans="1:123">
      <c r="A311" s="90">
        <f>+SUBTOTAL(3,G$6:$G311)</f>
        <v>280</v>
      </c>
      <c r="B311" s="94" t="str">
        <f t="shared" si="221"/>
        <v>手续已办结已开工</v>
      </c>
      <c r="C311" s="98" t="s">
        <v>1882</v>
      </c>
      <c r="D311" s="98" t="s">
        <v>1883</v>
      </c>
      <c r="E311" s="98">
        <v>45</v>
      </c>
      <c r="F311" s="96"/>
      <c r="G311" s="94" t="s">
        <v>748</v>
      </c>
      <c r="H311" s="94" t="s">
        <v>1785</v>
      </c>
      <c r="I311" s="94"/>
      <c r="J311" s="112" t="s">
        <v>1884</v>
      </c>
      <c r="K311" s="111" t="s">
        <v>1885</v>
      </c>
      <c r="L311" s="90">
        <v>1</v>
      </c>
      <c r="M311" s="94" t="s">
        <v>176</v>
      </c>
      <c r="N311" s="98"/>
      <c r="O311" s="98"/>
      <c r="P311" s="94" t="s">
        <v>162</v>
      </c>
      <c r="Q311" s="99"/>
      <c r="R311" s="122"/>
      <c r="S311" s="122" t="s">
        <v>1886</v>
      </c>
      <c r="T311" s="122"/>
      <c r="U311" s="111" t="s">
        <v>1887</v>
      </c>
      <c r="V311" s="96" t="s">
        <v>1360</v>
      </c>
      <c r="W311" s="96" t="s">
        <v>1888</v>
      </c>
      <c r="X311" s="111" t="s">
        <v>1223</v>
      </c>
      <c r="Y311" s="111" t="s">
        <v>1758</v>
      </c>
      <c r="Z311" s="122"/>
      <c r="AA311" s="100" t="s">
        <v>350</v>
      </c>
      <c r="AB311" s="96" t="s">
        <v>351</v>
      </c>
      <c r="AC311" s="96" t="s">
        <v>1759</v>
      </c>
      <c r="AD311" s="100" t="s">
        <v>118</v>
      </c>
      <c r="AE311" s="96"/>
      <c r="AF311" s="129" t="s">
        <v>134</v>
      </c>
      <c r="AG311" s="96"/>
      <c r="AH311" s="96"/>
      <c r="AI311" s="96"/>
      <c r="AJ311" s="148">
        <v>15.0247</v>
      </c>
      <c r="AK311" s="148">
        <v>8.8856</v>
      </c>
      <c r="AL311" s="149">
        <v>0.261</v>
      </c>
      <c r="AM311" s="148">
        <v>0.5</v>
      </c>
      <c r="AN311" s="148">
        <v>0.2396</v>
      </c>
      <c r="AO311" s="98">
        <v>0.15</v>
      </c>
      <c r="AP311" s="98">
        <f t="shared" si="211"/>
        <v>0.0821</v>
      </c>
      <c r="AQ311" s="98">
        <v>0.08</v>
      </c>
      <c r="AR311" s="125" t="s">
        <v>121</v>
      </c>
      <c r="AS311" s="117">
        <f t="shared" si="204"/>
        <v>1</v>
      </c>
      <c r="AT311" s="96" t="s">
        <v>208</v>
      </c>
      <c r="AU311" s="96" t="s">
        <v>1889</v>
      </c>
      <c r="AV311" s="96" t="s">
        <v>1890</v>
      </c>
      <c r="AW311" s="96">
        <v>0.0208</v>
      </c>
      <c r="AX311" s="95">
        <v>0.0349</v>
      </c>
      <c r="AY311" s="95">
        <v>0.1574</v>
      </c>
      <c r="AZ311" s="95">
        <v>0.2396</v>
      </c>
      <c r="BA311" s="95">
        <v>0.25</v>
      </c>
      <c r="BB311" s="95">
        <v>0.3018</v>
      </c>
      <c r="BC311" s="95">
        <v>0.3779</v>
      </c>
      <c r="BD311" s="179">
        <v>0.4948</v>
      </c>
      <c r="BE311" s="197">
        <v>0.04</v>
      </c>
      <c r="BF311" s="211">
        <v>0.04</v>
      </c>
      <c r="BG311" s="194">
        <f t="shared" si="184"/>
        <v>0</v>
      </c>
      <c r="BH311" s="95">
        <v>0.08</v>
      </c>
      <c r="BI311" s="125" t="s">
        <v>121</v>
      </c>
      <c r="BJ311" s="117">
        <f t="shared" si="212"/>
        <v>1</v>
      </c>
      <c r="BK311" s="199" t="s">
        <v>187</v>
      </c>
      <c r="BL311" s="118"/>
      <c r="BM311" s="118"/>
      <c r="BN311" s="117">
        <v>1</v>
      </c>
      <c r="BO311" s="209">
        <v>45231</v>
      </c>
      <c r="BP311" s="149">
        <f t="shared" si="220"/>
        <v>0.4179</v>
      </c>
      <c r="BQ311" s="228">
        <f t="shared" si="213"/>
        <v>0.8358</v>
      </c>
      <c r="BR311" s="228"/>
      <c r="BS311" s="121"/>
      <c r="BT311" s="112" t="s">
        <v>1891</v>
      </c>
      <c r="BU311" s="126"/>
      <c r="BV311" s="126"/>
      <c r="BW311" s="127">
        <f t="shared" si="214"/>
        <v>0</v>
      </c>
      <c r="BX311" s="125" t="str">
        <f t="shared" si="218"/>
        <v>办结</v>
      </c>
      <c r="BY311" s="117"/>
      <c r="BZ311" s="117"/>
      <c r="CA311" s="117"/>
      <c r="CB311" s="199" t="s">
        <v>121</v>
      </c>
      <c r="CC311" s="199"/>
      <c r="CD311" s="199"/>
      <c r="CE311" s="95" t="s">
        <v>121</v>
      </c>
      <c r="CF311" s="95"/>
      <c r="CG311" s="95"/>
      <c r="CH311" s="199" t="s">
        <v>121</v>
      </c>
      <c r="CI311" s="199"/>
      <c r="CJ311" s="199"/>
      <c r="CK311" s="199"/>
      <c r="CL311" s="199" t="s">
        <v>125</v>
      </c>
      <c r="CM311" s="199"/>
      <c r="CN311" s="199"/>
      <c r="CO311" s="199"/>
      <c r="CP311" s="95" t="s">
        <v>121</v>
      </c>
      <c r="CQ311" s="95"/>
      <c r="CR311" s="95"/>
      <c r="CS311" s="95" t="s">
        <v>125</v>
      </c>
      <c r="CT311" s="95"/>
      <c r="CU311" s="95"/>
      <c r="CV311" s="199" t="s">
        <v>125</v>
      </c>
      <c r="CW311" s="199" t="s">
        <v>125</v>
      </c>
      <c r="CX311" s="199"/>
      <c r="CY311" s="199" t="s">
        <v>125</v>
      </c>
      <c r="CZ311" s="199"/>
      <c r="DA311" s="199"/>
      <c r="DB311" s="95" t="s">
        <v>121</v>
      </c>
      <c r="DC311" s="95"/>
      <c r="DD311" s="199" t="s">
        <v>121</v>
      </c>
      <c r="DE311" s="199"/>
      <c r="DF311" s="199"/>
      <c r="DG311" s="199"/>
      <c r="DH311" s="117"/>
      <c r="DI311" s="117"/>
      <c r="DJ311" s="117"/>
      <c r="DK311" s="117"/>
      <c r="DL311" s="117"/>
      <c r="DM311" s="148">
        <v>0.15</v>
      </c>
      <c r="DN311" s="148">
        <f t="shared" si="216"/>
        <v>-0.15</v>
      </c>
      <c r="DO311" s="148">
        <v>0.15</v>
      </c>
      <c r="DP311" s="117"/>
      <c r="DQ311" s="117"/>
      <c r="DR311" s="159" t="s">
        <v>1892</v>
      </c>
      <c r="DS311" s="117">
        <v>13848794111</v>
      </c>
    </row>
    <row r="312" s="14" customFormat="1" ht="117" customHeight="1" spans="1:123">
      <c r="A312" s="90">
        <f>+SUBTOTAL(3,G$6:$G312)</f>
        <v>281</v>
      </c>
      <c r="B312" s="94" t="str">
        <f t="shared" si="221"/>
        <v>手续未办结未开工</v>
      </c>
      <c r="C312" s="98"/>
      <c r="D312" s="98"/>
      <c r="E312" s="98"/>
      <c r="F312" s="96"/>
      <c r="G312" s="94" t="s">
        <v>748</v>
      </c>
      <c r="H312" s="94" t="s">
        <v>1785</v>
      </c>
      <c r="I312" s="94"/>
      <c r="J312" s="112" t="s">
        <v>1893</v>
      </c>
      <c r="K312" s="111" t="s">
        <v>1894</v>
      </c>
      <c r="L312" s="90">
        <v>1</v>
      </c>
      <c r="M312" s="94" t="s">
        <v>227</v>
      </c>
      <c r="N312" s="90"/>
      <c r="O312" s="90"/>
      <c r="P312" s="90"/>
      <c r="Q312" s="99"/>
      <c r="R312" s="101"/>
      <c r="S312" s="101"/>
      <c r="T312" s="101"/>
      <c r="U312" s="101"/>
      <c r="V312" s="96" t="s">
        <v>1360</v>
      </c>
      <c r="W312" s="96" t="s">
        <v>145</v>
      </c>
      <c r="X312" s="111" t="s">
        <v>1223</v>
      </c>
      <c r="Y312" s="111" t="s">
        <v>1223</v>
      </c>
      <c r="Z312" s="122"/>
      <c r="AA312" s="100" t="s">
        <v>350</v>
      </c>
      <c r="AB312" s="96" t="s">
        <v>351</v>
      </c>
      <c r="AC312" s="96" t="s">
        <v>1759</v>
      </c>
      <c r="AD312" s="136" t="s">
        <v>118</v>
      </c>
      <c r="AE312" s="96"/>
      <c r="AF312" s="129" t="s">
        <v>134</v>
      </c>
      <c r="AG312" s="96" t="s">
        <v>53</v>
      </c>
      <c r="AH312" s="96">
        <v>4</v>
      </c>
      <c r="AI312" s="96"/>
      <c r="AJ312" s="148">
        <v>1.2</v>
      </c>
      <c r="AK312" s="148"/>
      <c r="AL312" s="149"/>
      <c r="AM312" s="148"/>
      <c r="AN312" s="148"/>
      <c r="AO312" s="98">
        <v>0</v>
      </c>
      <c r="AP312" s="98">
        <f t="shared" si="211"/>
        <v>0</v>
      </c>
      <c r="AQ312" s="98"/>
      <c r="AR312" s="125" t="s">
        <v>231</v>
      </c>
      <c r="AS312" s="117">
        <f t="shared" si="204"/>
        <v>0</v>
      </c>
      <c r="AT312" s="149"/>
      <c r="AU312" s="149"/>
      <c r="AV312" s="149"/>
      <c r="AW312" s="99"/>
      <c r="AX312" s="98"/>
      <c r="AY312" s="148"/>
      <c r="AZ312" s="148"/>
      <c r="BA312" s="148"/>
      <c r="BB312" s="148"/>
      <c r="BC312" s="148"/>
      <c r="BD312" s="175"/>
      <c r="BE312" s="197">
        <f t="shared" ref="BE312:BE318" si="222">BH312-(BD312-BC312)</f>
        <v>0</v>
      </c>
      <c r="BF312" s="198">
        <v>0</v>
      </c>
      <c r="BG312" s="194">
        <f t="shared" si="184"/>
        <v>0</v>
      </c>
      <c r="BH312" s="148"/>
      <c r="BI312" s="125" t="s">
        <v>231</v>
      </c>
      <c r="BJ312" s="117">
        <f t="shared" si="212"/>
        <v>0</v>
      </c>
      <c r="BK312" s="202">
        <v>45078</v>
      </c>
      <c r="BL312" s="200"/>
      <c r="BM312" s="200"/>
      <c r="BN312" s="117"/>
      <c r="BO312" s="209"/>
      <c r="BP312" s="149">
        <f t="shared" si="220"/>
        <v>0</v>
      </c>
      <c r="BQ312" s="228" t="e">
        <f t="shared" si="213"/>
        <v>#DIV/0!</v>
      </c>
      <c r="BR312" s="228"/>
      <c r="BS312" s="232" t="s">
        <v>1811</v>
      </c>
      <c r="BT312" s="110" t="s">
        <v>1895</v>
      </c>
      <c r="BU312" s="110" t="s">
        <v>1896</v>
      </c>
      <c r="BV312" s="112" t="s">
        <v>1813</v>
      </c>
      <c r="BW312" s="127">
        <f t="shared" si="214"/>
        <v>2</v>
      </c>
      <c r="BX312" s="125" t="str">
        <f t="shared" si="218"/>
        <v>未办结</v>
      </c>
      <c r="BY312" s="297" t="s">
        <v>1897</v>
      </c>
      <c r="BZ312" s="96" t="s">
        <v>139</v>
      </c>
      <c r="CA312" s="99"/>
      <c r="CB312" s="199" t="s">
        <v>121</v>
      </c>
      <c r="CC312" s="199"/>
      <c r="CD312" s="199"/>
      <c r="CE312" s="199" t="s">
        <v>121</v>
      </c>
      <c r="CF312" s="95"/>
      <c r="CG312" s="199"/>
      <c r="CH312" s="199" t="s">
        <v>125</v>
      </c>
      <c r="CI312" s="199"/>
      <c r="CJ312" s="199"/>
      <c r="CK312" s="199"/>
      <c r="CL312" s="199" t="s">
        <v>125</v>
      </c>
      <c r="CM312" s="199"/>
      <c r="CN312" s="199"/>
      <c r="CO312" s="199"/>
      <c r="CP312" s="199" t="s">
        <v>125</v>
      </c>
      <c r="CQ312" s="95"/>
      <c r="CR312" s="199"/>
      <c r="CS312" s="199" t="s">
        <v>125</v>
      </c>
      <c r="CT312" s="199"/>
      <c r="CU312" s="199"/>
      <c r="CV312" s="199" t="s">
        <v>125</v>
      </c>
      <c r="CW312" s="199" t="s">
        <v>125</v>
      </c>
      <c r="CX312" s="95"/>
      <c r="CY312" s="199" t="s">
        <v>125</v>
      </c>
      <c r="CZ312" s="199"/>
      <c r="DA312" s="199"/>
      <c r="DB312" s="199" t="s">
        <v>231</v>
      </c>
      <c r="DC312" s="95" t="s">
        <v>1814</v>
      </c>
      <c r="DD312" s="199" t="s">
        <v>231</v>
      </c>
      <c r="DE312" s="199" t="s">
        <v>978</v>
      </c>
      <c r="DF312" s="96" t="s">
        <v>125</v>
      </c>
      <c r="DG312" s="199"/>
      <c r="DH312" s="101"/>
      <c r="DI312" s="101"/>
      <c r="DJ312" s="101"/>
      <c r="DK312" s="101"/>
      <c r="DL312" s="101"/>
      <c r="DM312" s="148">
        <v>1</v>
      </c>
      <c r="DN312" s="148">
        <f t="shared" si="216"/>
        <v>-1</v>
      </c>
      <c r="DO312" s="148">
        <v>1</v>
      </c>
      <c r="DP312" s="101"/>
      <c r="DQ312" s="101"/>
      <c r="DR312" s="100" t="s">
        <v>1898</v>
      </c>
      <c r="DS312" s="101">
        <v>13294774455</v>
      </c>
    </row>
    <row r="313" s="14" customFormat="1" ht="72" customHeight="1" spans="1:124">
      <c r="A313" s="90">
        <f>+SUBTOTAL(3,G$6:$G313)</f>
        <v>282</v>
      </c>
      <c r="B313" s="94" t="str">
        <f t="shared" si="221"/>
        <v>手续已办结未开工</v>
      </c>
      <c r="C313" s="95" t="s">
        <v>1882</v>
      </c>
      <c r="D313" s="95" t="s">
        <v>1899</v>
      </c>
      <c r="E313" s="95">
        <v>46</v>
      </c>
      <c r="F313" s="150"/>
      <c r="G313" s="94" t="s">
        <v>748</v>
      </c>
      <c r="H313" s="94" t="s">
        <v>1785</v>
      </c>
      <c r="I313" s="94"/>
      <c r="J313" s="112" t="s">
        <v>1900</v>
      </c>
      <c r="K313" s="110" t="s">
        <v>1901</v>
      </c>
      <c r="L313" s="90">
        <v>1</v>
      </c>
      <c r="M313" s="94" t="s">
        <v>227</v>
      </c>
      <c r="N313" s="90"/>
      <c r="O313" s="90"/>
      <c r="P313" s="94" t="s">
        <v>162</v>
      </c>
      <c r="Q313" s="99"/>
      <c r="R313" s="122"/>
      <c r="S313" s="101" t="s">
        <v>1902</v>
      </c>
      <c r="T313" s="122"/>
      <c r="U313" s="110" t="s">
        <v>1903</v>
      </c>
      <c r="V313" s="96" t="s">
        <v>1422</v>
      </c>
      <c r="W313" s="96" t="s">
        <v>145</v>
      </c>
      <c r="X313" s="111" t="s">
        <v>1223</v>
      </c>
      <c r="Y313" s="111" t="s">
        <v>1758</v>
      </c>
      <c r="Z313" s="122"/>
      <c r="AA313" s="100" t="s">
        <v>350</v>
      </c>
      <c r="AB313" s="96" t="s">
        <v>351</v>
      </c>
      <c r="AC313" s="96" t="s">
        <v>1759</v>
      </c>
      <c r="AD313" s="100" t="s">
        <v>118</v>
      </c>
      <c r="AE313" s="96"/>
      <c r="AF313" s="129" t="s">
        <v>134</v>
      </c>
      <c r="AG313" s="150"/>
      <c r="AH313" s="150"/>
      <c r="AI313" s="96"/>
      <c r="AJ313" s="148">
        <v>2.9</v>
      </c>
      <c r="AK313" s="148">
        <v>0.7233</v>
      </c>
      <c r="AL313" s="149">
        <v>0.0901</v>
      </c>
      <c r="AM313" s="148"/>
      <c r="AN313" s="148"/>
      <c r="AO313" s="98">
        <v>0.05</v>
      </c>
      <c r="AP313" s="98">
        <f t="shared" si="211"/>
        <v>-0.0112</v>
      </c>
      <c r="AQ313" s="98"/>
      <c r="AR313" s="125" t="s">
        <v>121</v>
      </c>
      <c r="AS313" s="117">
        <f t="shared" si="204"/>
        <v>1</v>
      </c>
      <c r="AT313" s="96" t="s">
        <v>208</v>
      </c>
      <c r="AU313" s="96" t="s">
        <v>1904</v>
      </c>
      <c r="AV313" s="96" t="s">
        <v>1905</v>
      </c>
      <c r="AW313" s="96">
        <v>0.0043</v>
      </c>
      <c r="AX313" s="95">
        <v>0.0051</v>
      </c>
      <c r="AY313" s="95">
        <v>0.0065</v>
      </c>
      <c r="AZ313" s="95">
        <v>0.0073</v>
      </c>
      <c r="BA313" s="95">
        <v>0.0092</v>
      </c>
      <c r="BB313" s="95">
        <v>0.0101</v>
      </c>
      <c r="BC313" s="95">
        <v>0.0112</v>
      </c>
      <c r="BD313" s="179">
        <v>0.0148</v>
      </c>
      <c r="BE313" s="197"/>
      <c r="BF313" s="211">
        <v>0</v>
      </c>
      <c r="BG313" s="194">
        <f t="shared" si="184"/>
        <v>0</v>
      </c>
      <c r="BH313" s="95"/>
      <c r="BI313" s="125" t="s">
        <v>231</v>
      </c>
      <c r="BJ313" s="117">
        <f t="shared" si="212"/>
        <v>0</v>
      </c>
      <c r="BK313" s="202">
        <v>45078</v>
      </c>
      <c r="BL313" s="118"/>
      <c r="BM313" s="118"/>
      <c r="BN313" s="117"/>
      <c r="BO313" s="209"/>
      <c r="BP313" s="149">
        <f t="shared" si="220"/>
        <v>0.0112</v>
      </c>
      <c r="BQ313" s="228" t="e">
        <f t="shared" si="213"/>
        <v>#DIV/0!</v>
      </c>
      <c r="BR313" s="228"/>
      <c r="BS313" s="112"/>
      <c r="BT313" s="392" t="s">
        <v>1906</v>
      </c>
      <c r="BU313" s="126"/>
      <c r="BV313" s="112" t="s">
        <v>1813</v>
      </c>
      <c r="BW313" s="127">
        <f t="shared" si="214"/>
        <v>0</v>
      </c>
      <c r="BX313" s="125" t="str">
        <f t="shared" si="218"/>
        <v>办结</v>
      </c>
      <c r="BY313" s="117"/>
      <c r="BZ313" s="117"/>
      <c r="CA313" s="117"/>
      <c r="CB313" s="199" t="s">
        <v>121</v>
      </c>
      <c r="CC313" s="199"/>
      <c r="CD313" s="199"/>
      <c r="CE313" s="95" t="s">
        <v>121</v>
      </c>
      <c r="CF313" s="95"/>
      <c r="CG313" s="95"/>
      <c r="CH313" s="199" t="s">
        <v>121</v>
      </c>
      <c r="CI313" s="199"/>
      <c r="CJ313" s="199"/>
      <c r="CK313" s="199"/>
      <c r="CL313" s="199" t="s">
        <v>125</v>
      </c>
      <c r="CM313" s="199"/>
      <c r="CN313" s="199"/>
      <c r="CO313" s="199"/>
      <c r="CP313" s="199" t="s">
        <v>121</v>
      </c>
      <c r="CQ313" s="199"/>
      <c r="CR313" s="199"/>
      <c r="CS313" s="95" t="s">
        <v>125</v>
      </c>
      <c r="CT313" s="95"/>
      <c r="CU313" s="95"/>
      <c r="CV313" s="199" t="s">
        <v>125</v>
      </c>
      <c r="CW313" s="199" t="s">
        <v>125</v>
      </c>
      <c r="CX313" s="199"/>
      <c r="CY313" s="199" t="s">
        <v>125</v>
      </c>
      <c r="CZ313" s="199"/>
      <c r="DA313" s="199"/>
      <c r="DB313" s="95" t="s">
        <v>121</v>
      </c>
      <c r="DC313" s="95"/>
      <c r="DD313" s="199" t="s">
        <v>121</v>
      </c>
      <c r="DE313" s="199"/>
      <c r="DF313" s="199"/>
      <c r="DG313" s="199"/>
      <c r="DH313" s="117"/>
      <c r="DI313" s="117"/>
      <c r="DJ313" s="117"/>
      <c r="DK313" s="117"/>
      <c r="DL313" s="117"/>
      <c r="DM313" s="148">
        <v>0.1</v>
      </c>
      <c r="DN313" s="148">
        <f t="shared" si="216"/>
        <v>-0.1</v>
      </c>
      <c r="DO313" s="148">
        <v>0.1</v>
      </c>
      <c r="DP313" s="117"/>
      <c r="DQ313" s="117"/>
      <c r="DR313" s="159" t="s">
        <v>1907</v>
      </c>
      <c r="DS313" s="117">
        <v>13113509480</v>
      </c>
      <c r="DT313" s="14">
        <v>1</v>
      </c>
    </row>
    <row r="314" s="14" customFormat="1" ht="157.5" spans="1:123">
      <c r="A314" s="90">
        <f>+SUBTOTAL(3,G$6:$G314)</f>
        <v>283</v>
      </c>
      <c r="B314" s="94" t="str">
        <f t="shared" si="221"/>
        <v>手续已办结已开工</v>
      </c>
      <c r="C314" s="98" t="s">
        <v>1908</v>
      </c>
      <c r="D314" s="98" t="s">
        <v>1909</v>
      </c>
      <c r="E314" s="98">
        <v>68</v>
      </c>
      <c r="F314" s="96"/>
      <c r="G314" s="94" t="s">
        <v>748</v>
      </c>
      <c r="H314" s="94" t="s">
        <v>1785</v>
      </c>
      <c r="I314" s="94">
        <v>1</v>
      </c>
      <c r="J314" s="112" t="s">
        <v>1910</v>
      </c>
      <c r="K314" s="111" t="s">
        <v>1911</v>
      </c>
      <c r="L314" s="90">
        <v>1</v>
      </c>
      <c r="M314" s="94" t="s">
        <v>176</v>
      </c>
      <c r="N314" s="94" t="s">
        <v>108</v>
      </c>
      <c r="O314" s="94" t="s">
        <v>109</v>
      </c>
      <c r="P314" s="94" t="s">
        <v>162</v>
      </c>
      <c r="Q314" s="99"/>
      <c r="R314" s="122"/>
      <c r="S314" s="111" t="s">
        <v>1359</v>
      </c>
      <c r="T314" s="111"/>
      <c r="U314" s="111" t="s">
        <v>1912</v>
      </c>
      <c r="V314" s="96" t="s">
        <v>1422</v>
      </c>
      <c r="W314" s="96" t="s">
        <v>145</v>
      </c>
      <c r="X314" s="111" t="s">
        <v>1223</v>
      </c>
      <c r="Y314" s="111" t="s">
        <v>1758</v>
      </c>
      <c r="Z314" s="122"/>
      <c r="AA314" s="100" t="s">
        <v>350</v>
      </c>
      <c r="AB314" s="96" t="s">
        <v>351</v>
      </c>
      <c r="AC314" s="96" t="s">
        <v>1759</v>
      </c>
      <c r="AD314" s="100" t="s">
        <v>118</v>
      </c>
      <c r="AE314" s="96"/>
      <c r="AF314" s="129" t="s">
        <v>134</v>
      </c>
      <c r="AG314" s="96"/>
      <c r="AH314" s="96"/>
      <c r="AI314" s="96"/>
      <c r="AJ314" s="148">
        <v>5.1</v>
      </c>
      <c r="AK314" s="148">
        <v>0.95</v>
      </c>
      <c r="AL314" s="149">
        <v>0</v>
      </c>
      <c r="AM314" s="148">
        <v>2.13</v>
      </c>
      <c r="AN314" s="148">
        <v>0.5</v>
      </c>
      <c r="AO314" s="98">
        <v>0.8</v>
      </c>
      <c r="AP314" s="98">
        <f t="shared" si="211"/>
        <v>-0.1558</v>
      </c>
      <c r="AQ314" s="98">
        <v>0.44</v>
      </c>
      <c r="AR314" s="125" t="s">
        <v>121</v>
      </c>
      <c r="AS314" s="117">
        <f t="shared" si="204"/>
        <v>1</v>
      </c>
      <c r="AT314" s="96" t="s">
        <v>184</v>
      </c>
      <c r="AU314" s="96" t="s">
        <v>1128</v>
      </c>
      <c r="AV314" s="96" t="s">
        <v>1913</v>
      </c>
      <c r="AW314" s="96">
        <v>0</v>
      </c>
      <c r="AX314" s="95">
        <v>0</v>
      </c>
      <c r="AY314" s="95">
        <v>0</v>
      </c>
      <c r="AZ314" s="95">
        <v>0</v>
      </c>
      <c r="BA314" s="95">
        <v>0.625</v>
      </c>
      <c r="BB314" s="95">
        <v>1.3285</v>
      </c>
      <c r="BC314" s="95">
        <v>1.6858</v>
      </c>
      <c r="BD314" s="179">
        <v>1.917</v>
      </c>
      <c r="BE314" s="197">
        <v>0.6</v>
      </c>
      <c r="BF314" s="211">
        <v>0.6</v>
      </c>
      <c r="BG314" s="194">
        <f t="shared" si="184"/>
        <v>0</v>
      </c>
      <c r="BH314" s="95">
        <v>0.44</v>
      </c>
      <c r="BI314" s="125" t="s">
        <v>121</v>
      </c>
      <c r="BJ314" s="117">
        <f t="shared" si="212"/>
        <v>1</v>
      </c>
      <c r="BK314" s="199">
        <v>45078</v>
      </c>
      <c r="BL314" s="118"/>
      <c r="BM314" s="118"/>
      <c r="BN314" s="117"/>
      <c r="BO314" s="209"/>
      <c r="BP314" s="149">
        <f t="shared" si="220"/>
        <v>2.2858</v>
      </c>
      <c r="BQ314" s="228">
        <f t="shared" si="213"/>
        <v>1.0731455399061</v>
      </c>
      <c r="BR314" s="228"/>
      <c r="BS314" s="112"/>
      <c r="BT314" s="112" t="s">
        <v>1914</v>
      </c>
      <c r="BU314" s="126"/>
      <c r="BV314" s="126"/>
      <c r="BW314" s="127">
        <f t="shared" si="214"/>
        <v>0</v>
      </c>
      <c r="BX314" s="125" t="str">
        <f t="shared" si="218"/>
        <v>办结</v>
      </c>
      <c r="BY314" s="117"/>
      <c r="BZ314" s="117"/>
      <c r="CA314" s="117"/>
      <c r="CB314" s="199" t="s">
        <v>121</v>
      </c>
      <c r="CC314" s="199"/>
      <c r="CD314" s="199"/>
      <c r="CE314" s="95" t="s">
        <v>121</v>
      </c>
      <c r="CF314" s="95"/>
      <c r="CG314" s="95"/>
      <c r="CH314" s="199" t="s">
        <v>121</v>
      </c>
      <c r="CI314" s="199"/>
      <c r="CJ314" s="199"/>
      <c r="CK314" s="199"/>
      <c r="CL314" s="199" t="s">
        <v>125</v>
      </c>
      <c r="CM314" s="199"/>
      <c r="CN314" s="199"/>
      <c r="CO314" s="199"/>
      <c r="CP314" s="199" t="s">
        <v>121</v>
      </c>
      <c r="CQ314" s="199"/>
      <c r="CR314" s="199"/>
      <c r="CS314" s="95" t="s">
        <v>125</v>
      </c>
      <c r="CT314" s="95"/>
      <c r="CU314" s="95"/>
      <c r="CV314" s="199" t="s">
        <v>125</v>
      </c>
      <c r="CW314" s="199" t="s">
        <v>125</v>
      </c>
      <c r="CX314" s="199"/>
      <c r="CY314" s="199" t="s">
        <v>125</v>
      </c>
      <c r="CZ314" s="199"/>
      <c r="DA314" s="199"/>
      <c r="DB314" s="199" t="s">
        <v>125</v>
      </c>
      <c r="DC314" s="199"/>
      <c r="DD314" s="199" t="s">
        <v>121</v>
      </c>
      <c r="DE314" s="199"/>
      <c r="DF314" s="199"/>
      <c r="DG314" s="199"/>
      <c r="DH314" s="99"/>
      <c r="DI314" s="99"/>
      <c r="DJ314" s="99"/>
      <c r="DK314" s="99"/>
      <c r="DL314" s="99"/>
      <c r="DM314" s="148">
        <v>0.1</v>
      </c>
      <c r="DN314" s="148">
        <f t="shared" si="216"/>
        <v>-0.1</v>
      </c>
      <c r="DO314" s="148">
        <v>0.1</v>
      </c>
      <c r="DP314" s="99"/>
      <c r="DQ314" s="99"/>
      <c r="DR314" s="96" t="s">
        <v>1915</v>
      </c>
      <c r="DS314" s="117">
        <v>15374940007</v>
      </c>
    </row>
    <row r="315" s="14" customFormat="1" ht="75" customHeight="1" spans="1:123">
      <c r="A315" s="90">
        <f>+SUBTOTAL(3,G$6:$G315)</f>
        <v>284</v>
      </c>
      <c r="B315" s="94" t="s">
        <v>127</v>
      </c>
      <c r="C315" s="98"/>
      <c r="D315" s="98"/>
      <c r="E315" s="98"/>
      <c r="F315" s="96" t="s">
        <v>103</v>
      </c>
      <c r="G315" s="94" t="s">
        <v>748</v>
      </c>
      <c r="H315" s="94" t="s">
        <v>1785</v>
      </c>
      <c r="I315" s="94"/>
      <c r="J315" s="112" t="s">
        <v>1916</v>
      </c>
      <c r="K315" s="111" t="s">
        <v>1917</v>
      </c>
      <c r="L315" s="90">
        <v>1</v>
      </c>
      <c r="M315" s="94" t="s">
        <v>176</v>
      </c>
      <c r="N315" s="98"/>
      <c r="O315" s="98"/>
      <c r="P315" s="98"/>
      <c r="Q315" s="99"/>
      <c r="R315" s="122"/>
      <c r="S315" s="122" t="s">
        <v>1918</v>
      </c>
      <c r="T315" s="122"/>
      <c r="U315" s="111" t="s">
        <v>1919</v>
      </c>
      <c r="V315" s="96" t="s">
        <v>1360</v>
      </c>
      <c r="W315" s="96" t="s">
        <v>145</v>
      </c>
      <c r="X315" s="111" t="s">
        <v>1223</v>
      </c>
      <c r="Y315" s="111" t="s">
        <v>1758</v>
      </c>
      <c r="Z315" s="122"/>
      <c r="AA315" s="100" t="s">
        <v>350</v>
      </c>
      <c r="AB315" s="96" t="s">
        <v>351</v>
      </c>
      <c r="AC315" s="96" t="s">
        <v>1759</v>
      </c>
      <c r="AD315" s="100" t="s">
        <v>118</v>
      </c>
      <c r="AE315" s="96"/>
      <c r="AF315" s="129" t="s">
        <v>134</v>
      </c>
      <c r="AG315" s="96"/>
      <c r="AH315" s="96"/>
      <c r="AI315" s="96"/>
      <c r="AJ315" s="148">
        <v>4.5</v>
      </c>
      <c r="AK315" s="148">
        <v>4.2738</v>
      </c>
      <c r="AL315" s="149">
        <v>1.6413</v>
      </c>
      <c r="AM315" s="148">
        <v>0.2295</v>
      </c>
      <c r="AN315" s="148">
        <v>0.2295</v>
      </c>
      <c r="AO315" s="98">
        <v>0</v>
      </c>
      <c r="AP315" s="98">
        <f t="shared" si="211"/>
        <v>0</v>
      </c>
      <c r="AQ315" s="98"/>
      <c r="AR315" s="125" t="s">
        <v>121</v>
      </c>
      <c r="AS315" s="117">
        <f t="shared" si="204"/>
        <v>1</v>
      </c>
      <c r="AT315" s="96" t="s">
        <v>184</v>
      </c>
      <c r="AU315" s="96" t="s">
        <v>209</v>
      </c>
      <c r="AV315" s="96" t="s">
        <v>1920</v>
      </c>
      <c r="AW315" s="96">
        <v>0</v>
      </c>
      <c r="AX315" s="95">
        <v>0.0312</v>
      </c>
      <c r="AY315" s="95">
        <v>0.1033</v>
      </c>
      <c r="AZ315" s="95"/>
      <c r="BA315" s="95">
        <v>0.2295</v>
      </c>
      <c r="BB315" s="95">
        <v>0.2295</v>
      </c>
      <c r="BC315" s="95">
        <v>0.2295</v>
      </c>
      <c r="BD315" s="179">
        <v>0.2295</v>
      </c>
      <c r="BE315" s="197">
        <f t="shared" si="222"/>
        <v>0</v>
      </c>
      <c r="BF315" s="211"/>
      <c r="BG315" s="194">
        <f t="shared" si="184"/>
        <v>0</v>
      </c>
      <c r="BH315" s="95"/>
      <c r="BI315" s="125" t="s">
        <v>137</v>
      </c>
      <c r="BJ315" s="117">
        <f t="shared" si="212"/>
        <v>1</v>
      </c>
      <c r="BK315" s="199" t="s">
        <v>187</v>
      </c>
      <c r="BL315" s="118"/>
      <c r="BM315" s="118"/>
      <c r="BN315" s="117"/>
      <c r="BO315" s="209"/>
      <c r="BP315" s="149">
        <f t="shared" si="220"/>
        <v>0.2295</v>
      </c>
      <c r="BQ315" s="228">
        <f t="shared" si="213"/>
        <v>1</v>
      </c>
      <c r="BR315" s="228"/>
      <c r="BS315" s="121"/>
      <c r="BT315" s="112" t="s">
        <v>355</v>
      </c>
      <c r="BU315" s="126"/>
      <c r="BV315" s="126"/>
      <c r="BW315" s="127">
        <f t="shared" si="214"/>
        <v>0</v>
      </c>
      <c r="BX315" s="125" t="str">
        <f t="shared" si="218"/>
        <v>办结</v>
      </c>
      <c r="BY315" s="117"/>
      <c r="BZ315" s="117"/>
      <c r="CA315" s="117"/>
      <c r="CB315" s="199" t="s">
        <v>121</v>
      </c>
      <c r="CC315" s="199"/>
      <c r="CD315" s="199"/>
      <c r="CE315" s="95" t="s">
        <v>125</v>
      </c>
      <c r="CF315" s="95"/>
      <c r="CG315" s="95"/>
      <c r="CH315" s="199" t="s">
        <v>121</v>
      </c>
      <c r="CI315" s="199"/>
      <c r="CJ315" s="199"/>
      <c r="CK315" s="199"/>
      <c r="CL315" s="199" t="s">
        <v>125</v>
      </c>
      <c r="CM315" s="199"/>
      <c r="CN315" s="199"/>
      <c r="CO315" s="199"/>
      <c r="CP315" s="95" t="s">
        <v>121</v>
      </c>
      <c r="CQ315" s="95"/>
      <c r="CR315" s="95"/>
      <c r="CS315" s="95" t="s">
        <v>125</v>
      </c>
      <c r="CT315" s="95"/>
      <c r="CU315" s="95"/>
      <c r="CV315" s="199" t="s">
        <v>125</v>
      </c>
      <c r="CW315" s="199" t="s">
        <v>125</v>
      </c>
      <c r="CX315" s="199"/>
      <c r="CY315" s="199" t="s">
        <v>125</v>
      </c>
      <c r="CZ315" s="199"/>
      <c r="DA315" s="199"/>
      <c r="DB315" s="95" t="s">
        <v>121</v>
      </c>
      <c r="DC315" s="95"/>
      <c r="DD315" s="199" t="s">
        <v>121</v>
      </c>
      <c r="DE315" s="199"/>
      <c r="DF315" s="199"/>
      <c r="DG315" s="199"/>
      <c r="DH315" s="149"/>
      <c r="DI315" s="149"/>
      <c r="DJ315" s="149"/>
      <c r="DK315" s="149"/>
      <c r="DL315" s="149"/>
      <c r="DM315" s="148">
        <v>0.1</v>
      </c>
      <c r="DN315" s="148">
        <f t="shared" si="216"/>
        <v>-0.1</v>
      </c>
      <c r="DO315" s="148">
        <v>0.1</v>
      </c>
      <c r="DP315" s="149"/>
      <c r="DQ315" s="149"/>
      <c r="DR315" s="129" t="s">
        <v>1921</v>
      </c>
      <c r="DS315" s="101">
        <v>15764779394</v>
      </c>
    </row>
    <row r="316" s="16" customFormat="1" ht="75" customHeight="1" spans="1:123">
      <c r="A316" s="90">
        <f>+SUBTOTAL(3,G$6:$G316)</f>
        <v>285</v>
      </c>
      <c r="B316" s="94" t="s">
        <v>127</v>
      </c>
      <c r="C316" s="98"/>
      <c r="D316" s="98"/>
      <c r="E316" s="98"/>
      <c r="F316" s="96"/>
      <c r="G316" s="94" t="s">
        <v>748</v>
      </c>
      <c r="H316" s="94" t="s">
        <v>1785</v>
      </c>
      <c r="I316" s="94"/>
      <c r="J316" s="110" t="s">
        <v>1922</v>
      </c>
      <c r="K316" s="111" t="s">
        <v>1923</v>
      </c>
      <c r="L316" s="90">
        <v>1</v>
      </c>
      <c r="M316" s="94" t="s">
        <v>176</v>
      </c>
      <c r="N316" s="98"/>
      <c r="O316" s="98"/>
      <c r="P316" s="98"/>
      <c r="Q316" s="99"/>
      <c r="R316" s="101"/>
      <c r="S316" s="101" t="s">
        <v>1924</v>
      </c>
      <c r="T316" s="101"/>
      <c r="U316" s="111" t="s">
        <v>1919</v>
      </c>
      <c r="V316" s="96" t="s">
        <v>1360</v>
      </c>
      <c r="W316" s="96" t="s">
        <v>145</v>
      </c>
      <c r="X316" s="111" t="s">
        <v>1223</v>
      </c>
      <c r="Y316" s="111" t="s">
        <v>1758</v>
      </c>
      <c r="Z316" s="101"/>
      <c r="AA316" s="100" t="s">
        <v>350</v>
      </c>
      <c r="AB316" s="96" t="s">
        <v>351</v>
      </c>
      <c r="AC316" s="96" t="s">
        <v>1759</v>
      </c>
      <c r="AD316" s="100" t="s">
        <v>118</v>
      </c>
      <c r="AE316" s="96"/>
      <c r="AF316" s="129" t="s">
        <v>134</v>
      </c>
      <c r="AG316" s="96"/>
      <c r="AH316" s="96"/>
      <c r="AI316" s="96"/>
      <c r="AJ316" s="148">
        <v>1.7</v>
      </c>
      <c r="AK316" s="148">
        <v>1.3599</v>
      </c>
      <c r="AL316" s="149">
        <v>1.3599</v>
      </c>
      <c r="AM316" s="148">
        <v>0.3425</v>
      </c>
      <c r="AN316" s="148">
        <v>0.2198</v>
      </c>
      <c r="AO316" s="98">
        <v>0</v>
      </c>
      <c r="AP316" s="98">
        <f t="shared" si="211"/>
        <v>0</v>
      </c>
      <c r="AQ316" s="98"/>
      <c r="AR316" s="125" t="s">
        <v>121</v>
      </c>
      <c r="AS316" s="117">
        <f t="shared" si="204"/>
        <v>1</v>
      </c>
      <c r="AT316" s="96" t="s">
        <v>184</v>
      </c>
      <c r="AU316" s="96" t="s">
        <v>448</v>
      </c>
      <c r="AV316" s="96" t="s">
        <v>1925</v>
      </c>
      <c r="AW316" s="96">
        <v>0</v>
      </c>
      <c r="AX316" s="95">
        <v>0.0154</v>
      </c>
      <c r="AY316" s="95">
        <v>0.1233</v>
      </c>
      <c r="AZ316" s="95">
        <v>0.2198</v>
      </c>
      <c r="BA316" s="95">
        <v>0.3425</v>
      </c>
      <c r="BB316" s="95">
        <v>0.3425</v>
      </c>
      <c r="BC316" s="95">
        <v>0.3425</v>
      </c>
      <c r="BD316" s="179">
        <v>0.3425</v>
      </c>
      <c r="BE316" s="197">
        <f t="shared" si="222"/>
        <v>0</v>
      </c>
      <c r="BF316" s="211"/>
      <c r="BG316" s="194">
        <f t="shared" si="184"/>
        <v>0</v>
      </c>
      <c r="BH316" s="95"/>
      <c r="BI316" s="125" t="s">
        <v>137</v>
      </c>
      <c r="BJ316" s="117">
        <f t="shared" si="212"/>
        <v>1</v>
      </c>
      <c r="BK316" s="199" t="s">
        <v>187</v>
      </c>
      <c r="BL316" s="118"/>
      <c r="BM316" s="118"/>
      <c r="BN316" s="117"/>
      <c r="BO316" s="209"/>
      <c r="BP316" s="149">
        <f t="shared" si="220"/>
        <v>0.3425</v>
      </c>
      <c r="BQ316" s="228">
        <f t="shared" si="213"/>
        <v>1</v>
      </c>
      <c r="BR316" s="228"/>
      <c r="BS316" s="121"/>
      <c r="BT316" s="112" t="s">
        <v>355</v>
      </c>
      <c r="BU316" s="260"/>
      <c r="BV316" s="260"/>
      <c r="BW316" s="127">
        <f t="shared" si="214"/>
        <v>0</v>
      </c>
      <c r="BX316" s="125" t="str">
        <f t="shared" si="218"/>
        <v>办结</v>
      </c>
      <c r="BY316" s="117"/>
      <c r="BZ316" s="117"/>
      <c r="CA316" s="117"/>
      <c r="CB316" s="199" t="s">
        <v>121</v>
      </c>
      <c r="CC316" s="199"/>
      <c r="CD316" s="199"/>
      <c r="CE316" s="95" t="s">
        <v>125</v>
      </c>
      <c r="CF316" s="95"/>
      <c r="CG316" s="95"/>
      <c r="CH316" s="199" t="s">
        <v>121</v>
      </c>
      <c r="CI316" s="199"/>
      <c r="CJ316" s="199"/>
      <c r="CK316" s="199"/>
      <c r="CL316" s="199" t="s">
        <v>125</v>
      </c>
      <c r="CM316" s="199"/>
      <c r="CN316" s="199"/>
      <c r="CO316" s="199"/>
      <c r="CP316" s="95" t="s">
        <v>121</v>
      </c>
      <c r="CQ316" s="95"/>
      <c r="CR316" s="95"/>
      <c r="CS316" s="95" t="s">
        <v>125</v>
      </c>
      <c r="CT316" s="95"/>
      <c r="CU316" s="95"/>
      <c r="CV316" s="199" t="s">
        <v>125</v>
      </c>
      <c r="CW316" s="199" t="s">
        <v>125</v>
      </c>
      <c r="CX316" s="199"/>
      <c r="CY316" s="199" t="s">
        <v>125</v>
      </c>
      <c r="CZ316" s="199"/>
      <c r="DA316" s="199"/>
      <c r="DB316" s="95" t="s">
        <v>121</v>
      </c>
      <c r="DC316" s="95"/>
      <c r="DD316" s="199" t="s">
        <v>121</v>
      </c>
      <c r="DE316" s="199"/>
      <c r="DF316" s="199"/>
      <c r="DG316" s="199"/>
      <c r="DH316" s="101"/>
      <c r="DI316" s="101"/>
      <c r="DJ316" s="101"/>
      <c r="DK316" s="101"/>
      <c r="DL316" s="101"/>
      <c r="DM316" s="148">
        <v>0.15</v>
      </c>
      <c r="DN316" s="148">
        <f t="shared" si="216"/>
        <v>-0.15</v>
      </c>
      <c r="DO316" s="148">
        <v>0.15</v>
      </c>
      <c r="DP316" s="101"/>
      <c r="DQ316" s="101"/>
      <c r="DR316" s="129" t="s">
        <v>1921</v>
      </c>
      <c r="DS316" s="101">
        <v>15764779394</v>
      </c>
    </row>
    <row r="317" s="14" customFormat="1" ht="75" customHeight="1" spans="1:123">
      <c r="A317" s="90">
        <f>+SUBTOTAL(3,G$6:$G317)</f>
        <v>286</v>
      </c>
      <c r="B317" s="94" t="str">
        <f t="shared" ref="B317:B319" si="223">_xlfn.IFS(AND(BI317="否",BX317="办结"),"手续已办结未开工",AND(BI317="是",BX317="未办结"),"手续未办结已开工",AND(BI317="否",BX317="未办结"),"手续未办结未开工",AND(BI317="是",BX317="办结"),"手续已办结已开工")</f>
        <v>手续已办结已开工</v>
      </c>
      <c r="C317" s="99"/>
      <c r="D317" s="99"/>
      <c r="E317" s="99"/>
      <c r="F317" s="96"/>
      <c r="G317" s="94" t="s">
        <v>748</v>
      </c>
      <c r="H317" s="94" t="s">
        <v>1785</v>
      </c>
      <c r="I317" s="94"/>
      <c r="J317" s="112" t="s">
        <v>1926</v>
      </c>
      <c r="K317" s="111" t="s">
        <v>1927</v>
      </c>
      <c r="L317" s="90">
        <v>1</v>
      </c>
      <c r="M317" s="94" t="s">
        <v>176</v>
      </c>
      <c r="N317" s="98"/>
      <c r="O317" s="98"/>
      <c r="P317" s="98"/>
      <c r="Q317" s="99"/>
      <c r="R317" s="122"/>
      <c r="S317" s="122" t="s">
        <v>1928</v>
      </c>
      <c r="T317" s="122"/>
      <c r="U317" s="111" t="s">
        <v>1929</v>
      </c>
      <c r="V317" s="96" t="s">
        <v>1360</v>
      </c>
      <c r="W317" s="96" t="s">
        <v>145</v>
      </c>
      <c r="X317" s="111" t="s">
        <v>1223</v>
      </c>
      <c r="Y317" s="111" t="s">
        <v>1758</v>
      </c>
      <c r="Z317" s="122"/>
      <c r="AA317" s="100" t="s">
        <v>350</v>
      </c>
      <c r="AB317" s="96" t="s">
        <v>351</v>
      </c>
      <c r="AC317" s="96" t="s">
        <v>1759</v>
      </c>
      <c r="AD317" s="100" t="s">
        <v>118</v>
      </c>
      <c r="AE317" s="96"/>
      <c r="AF317" s="129" t="s">
        <v>134</v>
      </c>
      <c r="AG317" s="96"/>
      <c r="AH317" s="96"/>
      <c r="AI317" s="96"/>
      <c r="AJ317" s="148">
        <v>1</v>
      </c>
      <c r="AK317" s="148">
        <v>0.6104</v>
      </c>
      <c r="AL317" s="149">
        <v>0.4504</v>
      </c>
      <c r="AM317" s="148">
        <v>0.3372</v>
      </c>
      <c r="AN317" s="148">
        <v>0.1388</v>
      </c>
      <c r="AO317" s="98">
        <v>0.05</v>
      </c>
      <c r="AP317" s="98">
        <f t="shared" si="211"/>
        <v>0.0109</v>
      </c>
      <c r="AQ317" s="98">
        <v>0.02</v>
      </c>
      <c r="AR317" s="125" t="s">
        <v>121</v>
      </c>
      <c r="AS317" s="117">
        <f t="shared" si="204"/>
        <v>1</v>
      </c>
      <c r="AT317" s="96" t="s">
        <v>184</v>
      </c>
      <c r="AU317" s="96" t="s">
        <v>674</v>
      </c>
      <c r="AV317" s="96" t="s">
        <v>1930</v>
      </c>
      <c r="AW317" s="96">
        <v>0</v>
      </c>
      <c r="AX317" s="95">
        <v>0.03</v>
      </c>
      <c r="AY317" s="95">
        <v>0.06</v>
      </c>
      <c r="AZ317" s="95">
        <v>0.1388</v>
      </c>
      <c r="BA317" s="95">
        <v>0.1854</v>
      </c>
      <c r="BB317" s="95">
        <v>0.2885</v>
      </c>
      <c r="BC317" s="95">
        <v>0.3172</v>
      </c>
      <c r="BD317" s="179">
        <v>0.3281</v>
      </c>
      <c r="BE317" s="197">
        <f t="shared" si="222"/>
        <v>0.00909999999999998</v>
      </c>
      <c r="BF317" s="211"/>
      <c r="BG317" s="194">
        <f t="shared" si="184"/>
        <v>0.00909999999999998</v>
      </c>
      <c r="BH317" s="95">
        <v>0.02</v>
      </c>
      <c r="BI317" s="125" t="s">
        <v>121</v>
      </c>
      <c r="BJ317" s="117">
        <f t="shared" si="212"/>
        <v>1</v>
      </c>
      <c r="BK317" s="199" t="s">
        <v>187</v>
      </c>
      <c r="BL317" s="118"/>
      <c r="BM317" s="118"/>
      <c r="BN317" s="117"/>
      <c r="BO317" s="209" t="s">
        <v>1931</v>
      </c>
      <c r="BP317" s="149">
        <f t="shared" si="220"/>
        <v>0.3263</v>
      </c>
      <c r="BQ317" s="228">
        <f t="shared" si="213"/>
        <v>0.967674970344009</v>
      </c>
      <c r="BR317" s="228"/>
      <c r="BS317" s="121"/>
      <c r="BT317" s="112" t="s">
        <v>1932</v>
      </c>
      <c r="BU317" s="126"/>
      <c r="BV317" s="126"/>
      <c r="BW317" s="127">
        <f t="shared" si="214"/>
        <v>0</v>
      </c>
      <c r="BX317" s="125" t="str">
        <f t="shared" si="218"/>
        <v>办结</v>
      </c>
      <c r="BY317" s="117"/>
      <c r="BZ317" s="117"/>
      <c r="CA317" s="117"/>
      <c r="CB317" s="199" t="s">
        <v>121</v>
      </c>
      <c r="CC317" s="199"/>
      <c r="CD317" s="199"/>
      <c r="CE317" s="95" t="s">
        <v>121</v>
      </c>
      <c r="CF317" s="95"/>
      <c r="CG317" s="95"/>
      <c r="CH317" s="199" t="s">
        <v>121</v>
      </c>
      <c r="CI317" s="199"/>
      <c r="CJ317" s="199"/>
      <c r="CK317" s="199"/>
      <c r="CL317" s="199" t="s">
        <v>125</v>
      </c>
      <c r="CM317" s="199"/>
      <c r="CN317" s="199"/>
      <c r="CO317" s="199"/>
      <c r="CP317" s="199" t="s">
        <v>121</v>
      </c>
      <c r="CQ317" s="199"/>
      <c r="CR317" s="199"/>
      <c r="CS317" s="95" t="s">
        <v>125</v>
      </c>
      <c r="CT317" s="95"/>
      <c r="CU317" s="95"/>
      <c r="CV317" s="199" t="s">
        <v>125</v>
      </c>
      <c r="CW317" s="199" t="s">
        <v>125</v>
      </c>
      <c r="CX317" s="199"/>
      <c r="CY317" s="199" t="s">
        <v>125</v>
      </c>
      <c r="CZ317" s="199"/>
      <c r="DA317" s="199"/>
      <c r="DB317" s="95" t="s">
        <v>121</v>
      </c>
      <c r="DC317" s="95"/>
      <c r="DD317" s="199" t="s">
        <v>121</v>
      </c>
      <c r="DE317" s="199"/>
      <c r="DF317" s="199"/>
      <c r="DG317" s="199"/>
      <c r="DH317" s="101"/>
      <c r="DI317" s="101"/>
      <c r="DJ317" s="101"/>
      <c r="DK317" s="101"/>
      <c r="DL317" s="101"/>
      <c r="DM317" s="148">
        <v>0.1</v>
      </c>
      <c r="DN317" s="148">
        <f t="shared" si="216"/>
        <v>-0.1</v>
      </c>
      <c r="DO317" s="148">
        <v>0.1</v>
      </c>
      <c r="DP317" s="101"/>
      <c r="DQ317" s="101"/>
      <c r="DR317" s="100" t="s">
        <v>1933</v>
      </c>
      <c r="DS317" s="99">
        <v>15804813972</v>
      </c>
    </row>
    <row r="318" s="14" customFormat="1" ht="75" customHeight="1" spans="1:123">
      <c r="A318" s="90">
        <f>+SUBTOTAL(3,G$6:$G318)</f>
        <v>287</v>
      </c>
      <c r="B318" s="94" t="str">
        <f t="shared" si="223"/>
        <v>手续未办结已开工</v>
      </c>
      <c r="C318" s="99" t="s">
        <v>1554</v>
      </c>
      <c r="D318" s="99" t="s">
        <v>1934</v>
      </c>
      <c r="E318" s="99">
        <v>58</v>
      </c>
      <c r="F318" s="96" t="s">
        <v>103</v>
      </c>
      <c r="G318" s="94" t="s">
        <v>748</v>
      </c>
      <c r="H318" s="94" t="s">
        <v>1785</v>
      </c>
      <c r="I318" s="94"/>
      <c r="J318" s="112" t="s">
        <v>1935</v>
      </c>
      <c r="K318" s="111" t="s">
        <v>1936</v>
      </c>
      <c r="L318" s="90">
        <v>1</v>
      </c>
      <c r="M318" s="94" t="s">
        <v>176</v>
      </c>
      <c r="N318" s="94"/>
      <c r="O318" s="94"/>
      <c r="P318" s="94" t="s">
        <v>162</v>
      </c>
      <c r="Q318" s="99"/>
      <c r="R318" s="122"/>
      <c r="S318" s="122" t="s">
        <v>1937</v>
      </c>
      <c r="T318" s="122"/>
      <c r="U318" s="111" t="s">
        <v>1938</v>
      </c>
      <c r="V318" s="96" t="s">
        <v>1360</v>
      </c>
      <c r="W318" s="96" t="s">
        <v>145</v>
      </c>
      <c r="X318" s="111" t="s">
        <v>1223</v>
      </c>
      <c r="Y318" s="111" t="s">
        <v>1758</v>
      </c>
      <c r="Z318" s="122"/>
      <c r="AA318" s="100" t="s">
        <v>350</v>
      </c>
      <c r="AB318" s="96" t="s">
        <v>351</v>
      </c>
      <c r="AC318" s="96" t="s">
        <v>1759</v>
      </c>
      <c r="AD318" s="100" t="s">
        <v>118</v>
      </c>
      <c r="AE318" s="96"/>
      <c r="AF318" s="129" t="s">
        <v>134</v>
      </c>
      <c r="AG318" s="96" t="s">
        <v>53</v>
      </c>
      <c r="AH318" s="96"/>
      <c r="AI318" s="96"/>
      <c r="AJ318" s="148">
        <v>2.2</v>
      </c>
      <c r="AK318" s="148">
        <v>4.103</v>
      </c>
      <c r="AL318" s="149">
        <v>0.5941</v>
      </c>
      <c r="AM318" s="148">
        <v>0.4</v>
      </c>
      <c r="AN318" s="148">
        <v>1.4</v>
      </c>
      <c r="AO318" s="98">
        <v>0.015</v>
      </c>
      <c r="AP318" s="98">
        <f t="shared" si="211"/>
        <v>0.0123</v>
      </c>
      <c r="AQ318" s="98">
        <v>0.37</v>
      </c>
      <c r="AR318" s="125" t="s">
        <v>121</v>
      </c>
      <c r="AS318" s="117">
        <f t="shared" si="204"/>
        <v>1</v>
      </c>
      <c r="AT318" s="99" t="s">
        <v>184</v>
      </c>
      <c r="AU318" s="99" t="s">
        <v>1939</v>
      </c>
      <c r="AV318" s="99" t="s">
        <v>1940</v>
      </c>
      <c r="AW318" s="99">
        <v>0.0231</v>
      </c>
      <c r="AX318" s="98">
        <v>0.0231</v>
      </c>
      <c r="AY318" s="98">
        <v>0.0231</v>
      </c>
      <c r="AZ318" s="98">
        <v>0.0231</v>
      </c>
      <c r="BA318" s="98">
        <v>0.0242</v>
      </c>
      <c r="BB318" s="98">
        <v>0.0242</v>
      </c>
      <c r="BC318" s="98">
        <v>0.0254</v>
      </c>
      <c r="BD318" s="172">
        <v>0.0331</v>
      </c>
      <c r="BE318" s="197">
        <f t="shared" si="222"/>
        <v>0.3623</v>
      </c>
      <c r="BF318" s="201"/>
      <c r="BG318" s="194">
        <f t="shared" si="184"/>
        <v>0.3623</v>
      </c>
      <c r="BH318" s="98">
        <v>0.37</v>
      </c>
      <c r="BI318" s="125" t="s">
        <v>121</v>
      </c>
      <c r="BJ318" s="117">
        <f t="shared" si="212"/>
        <v>1</v>
      </c>
      <c r="BK318" s="202">
        <v>45078</v>
      </c>
      <c r="BL318" s="121"/>
      <c r="BM318" s="121"/>
      <c r="BN318" s="117"/>
      <c r="BO318" s="209" t="s">
        <v>754</v>
      </c>
      <c r="BP318" s="149">
        <f t="shared" si="220"/>
        <v>0.3877</v>
      </c>
      <c r="BQ318" s="228">
        <f t="shared" si="213"/>
        <v>0.96925</v>
      </c>
      <c r="BR318" s="228"/>
      <c r="BS318" s="112"/>
      <c r="BT318" s="112" t="s">
        <v>1941</v>
      </c>
      <c r="BU318" s="112" t="s">
        <v>868</v>
      </c>
      <c r="BV318" s="126"/>
      <c r="BW318" s="127">
        <f t="shared" si="214"/>
        <v>2</v>
      </c>
      <c r="BX318" s="125" t="str">
        <f t="shared" si="218"/>
        <v>未办结</v>
      </c>
      <c r="BY318" s="206" t="s">
        <v>1942</v>
      </c>
      <c r="BZ318" s="96" t="s">
        <v>139</v>
      </c>
      <c r="CA318" s="99"/>
      <c r="CB318" s="199" t="s">
        <v>121</v>
      </c>
      <c r="CC318" s="199"/>
      <c r="CD318" s="199"/>
      <c r="CE318" s="199" t="s">
        <v>121</v>
      </c>
      <c r="CF318" s="95"/>
      <c r="CG318" s="199"/>
      <c r="CH318" s="199" t="s">
        <v>121</v>
      </c>
      <c r="CI318" s="199"/>
      <c r="CJ318" s="199"/>
      <c r="CK318" s="199"/>
      <c r="CL318" s="95" t="s">
        <v>125</v>
      </c>
      <c r="CM318" s="95"/>
      <c r="CN318" s="199"/>
      <c r="CO318" s="199"/>
      <c r="CP318" s="199" t="s">
        <v>121</v>
      </c>
      <c r="CQ318" s="199"/>
      <c r="CR318" s="199"/>
      <c r="CS318" s="95" t="s">
        <v>125</v>
      </c>
      <c r="CT318" s="199"/>
      <c r="CU318" s="199"/>
      <c r="CV318" s="95" t="s">
        <v>125</v>
      </c>
      <c r="CW318" s="95" t="s">
        <v>125</v>
      </c>
      <c r="CX318" s="95"/>
      <c r="CY318" s="95" t="s">
        <v>121</v>
      </c>
      <c r="CZ318" s="95"/>
      <c r="DA318" s="95"/>
      <c r="DB318" s="95" t="s">
        <v>231</v>
      </c>
      <c r="DC318" s="95" t="s">
        <v>518</v>
      </c>
      <c r="DD318" s="199" t="s">
        <v>231</v>
      </c>
      <c r="DE318" s="199" t="s">
        <v>978</v>
      </c>
      <c r="DF318" s="96" t="s">
        <v>125</v>
      </c>
      <c r="DG318" s="199"/>
      <c r="DH318" s="101"/>
      <c r="DI318" s="101"/>
      <c r="DJ318" s="101"/>
      <c r="DK318" s="101"/>
      <c r="DL318" s="101"/>
      <c r="DM318" s="148">
        <v>1.4</v>
      </c>
      <c r="DN318" s="148">
        <f t="shared" si="216"/>
        <v>-1.4</v>
      </c>
      <c r="DO318" s="148">
        <v>1.4</v>
      </c>
      <c r="DP318" s="101"/>
      <c r="DQ318" s="101"/>
      <c r="DR318" s="100" t="s">
        <v>1943</v>
      </c>
      <c r="DS318" s="136" t="s">
        <v>1944</v>
      </c>
    </row>
    <row r="319" s="16" customFormat="1" ht="75" customHeight="1" spans="1:123">
      <c r="A319" s="90">
        <f>+SUBTOTAL(3,G$6:$G319)</f>
        <v>288</v>
      </c>
      <c r="B319" s="94" t="str">
        <f t="shared" si="223"/>
        <v>手续已办结已开工</v>
      </c>
      <c r="C319" s="99"/>
      <c r="D319" s="99"/>
      <c r="E319" s="99"/>
      <c r="F319" s="99"/>
      <c r="G319" s="94" t="s">
        <v>748</v>
      </c>
      <c r="H319" s="94" t="s">
        <v>1785</v>
      </c>
      <c r="I319" s="94"/>
      <c r="J319" s="112" t="s">
        <v>1945</v>
      </c>
      <c r="K319" s="111" t="s">
        <v>1946</v>
      </c>
      <c r="L319" s="90">
        <v>1</v>
      </c>
      <c r="M319" s="94" t="s">
        <v>176</v>
      </c>
      <c r="N319" s="98"/>
      <c r="O319" s="98"/>
      <c r="P319" s="98"/>
      <c r="Q319" s="99"/>
      <c r="R319" s="139"/>
      <c r="S319" s="101"/>
      <c r="T319" s="101"/>
      <c r="U319" s="111" t="s">
        <v>1947</v>
      </c>
      <c r="V319" s="96" t="s">
        <v>1539</v>
      </c>
      <c r="W319" s="96" t="s">
        <v>145</v>
      </c>
      <c r="X319" s="111" t="s">
        <v>1223</v>
      </c>
      <c r="Y319" s="111" t="s">
        <v>1758</v>
      </c>
      <c r="Z319" s="139"/>
      <c r="AA319" s="100" t="s">
        <v>350</v>
      </c>
      <c r="AB319" s="96" t="s">
        <v>351</v>
      </c>
      <c r="AC319" s="96" t="s">
        <v>1759</v>
      </c>
      <c r="AD319" s="136" t="s">
        <v>133</v>
      </c>
      <c r="AE319" s="96"/>
      <c r="AF319" s="129" t="s">
        <v>134</v>
      </c>
      <c r="AG319" s="99"/>
      <c r="AH319" s="99"/>
      <c r="AI319" s="99"/>
      <c r="AJ319" s="148">
        <v>0.7</v>
      </c>
      <c r="AK319" s="148">
        <v>0.1635</v>
      </c>
      <c r="AL319" s="149">
        <v>0.1635</v>
      </c>
      <c r="AM319" s="148">
        <v>0.85</v>
      </c>
      <c r="AN319" s="148">
        <v>0.2856</v>
      </c>
      <c r="AO319" s="98">
        <v>0.068</v>
      </c>
      <c r="AP319" s="98">
        <f t="shared" si="211"/>
        <v>0.0177999999999999</v>
      </c>
      <c r="AQ319" s="98">
        <v>0.025</v>
      </c>
      <c r="AR319" s="125" t="s">
        <v>121</v>
      </c>
      <c r="AS319" s="117">
        <f t="shared" si="204"/>
        <v>1</v>
      </c>
      <c r="AT319" s="99" t="s">
        <v>184</v>
      </c>
      <c r="AU319" s="99" t="s">
        <v>577</v>
      </c>
      <c r="AV319" s="99" t="s">
        <v>1948</v>
      </c>
      <c r="AW319" s="99">
        <v>0</v>
      </c>
      <c r="AX319" s="98">
        <v>0.0095</v>
      </c>
      <c r="AY319" s="98">
        <v>0.0245</v>
      </c>
      <c r="AZ319" s="98">
        <v>0.2856</v>
      </c>
      <c r="BA319" s="98">
        <v>0.5059</v>
      </c>
      <c r="BB319" s="98">
        <v>0.7864</v>
      </c>
      <c r="BC319" s="98">
        <v>0.8292</v>
      </c>
      <c r="BD319" s="172">
        <v>0.8497</v>
      </c>
      <c r="BE319" s="197">
        <v>0.003</v>
      </c>
      <c r="BF319" s="201">
        <v>0.003</v>
      </c>
      <c r="BG319" s="194">
        <f t="shared" si="184"/>
        <v>0</v>
      </c>
      <c r="BH319" s="98">
        <v>0.025</v>
      </c>
      <c r="BI319" s="125" t="s">
        <v>121</v>
      </c>
      <c r="BJ319" s="117">
        <f t="shared" si="212"/>
        <v>1</v>
      </c>
      <c r="BK319" s="199" t="s">
        <v>187</v>
      </c>
      <c r="BL319" s="121"/>
      <c r="BM319" s="121"/>
      <c r="BN319" s="117"/>
      <c r="BO319" s="209">
        <v>45773</v>
      </c>
      <c r="BP319" s="149">
        <f t="shared" si="220"/>
        <v>0.8322</v>
      </c>
      <c r="BQ319" s="228">
        <f t="shared" si="213"/>
        <v>0.979058823529412</v>
      </c>
      <c r="BR319" s="228"/>
      <c r="BS319" s="200"/>
      <c r="BT319" s="112" t="s">
        <v>1949</v>
      </c>
      <c r="BU319" s="260"/>
      <c r="BV319" s="260"/>
      <c r="BW319" s="127">
        <f t="shared" si="214"/>
        <v>0</v>
      </c>
      <c r="BX319" s="125" t="str">
        <f t="shared" si="218"/>
        <v>办结</v>
      </c>
      <c r="BY319" s="117"/>
      <c r="BZ319" s="117"/>
      <c r="CA319" s="117"/>
      <c r="CB319" s="95" t="s">
        <v>121</v>
      </c>
      <c r="CC319" s="95"/>
      <c r="CD319" s="95"/>
      <c r="CE319" s="95" t="s">
        <v>121</v>
      </c>
      <c r="CF319" s="95"/>
      <c r="CG319" s="95"/>
      <c r="CH319" s="95" t="s">
        <v>121</v>
      </c>
      <c r="CI319" s="95"/>
      <c r="CJ319" s="95"/>
      <c r="CK319" s="95"/>
      <c r="CL319" s="199" t="s">
        <v>125</v>
      </c>
      <c r="CM319" s="199"/>
      <c r="CN319" s="199"/>
      <c r="CO319" s="199"/>
      <c r="CP319" s="199" t="s">
        <v>121</v>
      </c>
      <c r="CQ319" s="199"/>
      <c r="CR319" s="199"/>
      <c r="CS319" s="199" t="s">
        <v>125</v>
      </c>
      <c r="CT319" s="199"/>
      <c r="CU319" s="199"/>
      <c r="CV319" s="95" t="s">
        <v>125</v>
      </c>
      <c r="CW319" s="95" t="s">
        <v>125</v>
      </c>
      <c r="CX319" s="95"/>
      <c r="CY319" s="199" t="s">
        <v>125</v>
      </c>
      <c r="CZ319" s="199"/>
      <c r="DA319" s="199"/>
      <c r="DB319" s="95" t="s">
        <v>121</v>
      </c>
      <c r="DC319" s="95"/>
      <c r="DD319" s="95" t="s">
        <v>121</v>
      </c>
      <c r="DE319" s="95"/>
      <c r="DF319" s="95"/>
      <c r="DG319" s="95"/>
      <c r="DH319" s="139"/>
      <c r="DI319" s="139"/>
      <c r="DJ319" s="139"/>
      <c r="DK319" s="139"/>
      <c r="DL319" s="139"/>
      <c r="DM319" s="148">
        <v>0.2</v>
      </c>
      <c r="DN319" s="148">
        <f t="shared" si="216"/>
        <v>-0.2</v>
      </c>
      <c r="DO319" s="148">
        <v>0.2</v>
      </c>
      <c r="DP319" s="139"/>
      <c r="DQ319" s="139"/>
      <c r="DR319" s="136" t="s">
        <v>1950</v>
      </c>
      <c r="DS319" s="136" t="s">
        <v>1951</v>
      </c>
    </row>
    <row r="320" s="16" customFormat="1" ht="75" customHeight="1" spans="1:123">
      <c r="A320" s="90">
        <f>+SUBTOTAL(3,G$6:$G320)</f>
        <v>289</v>
      </c>
      <c r="B320" s="94"/>
      <c r="C320" s="99"/>
      <c r="D320" s="99"/>
      <c r="E320" s="99"/>
      <c r="F320" s="99"/>
      <c r="G320" s="94" t="s">
        <v>748</v>
      </c>
      <c r="H320" s="94" t="s">
        <v>1785</v>
      </c>
      <c r="I320" s="94"/>
      <c r="J320" s="112" t="s">
        <v>1952</v>
      </c>
      <c r="K320" s="111" t="s">
        <v>1953</v>
      </c>
      <c r="L320" s="90"/>
      <c r="M320" s="94" t="s">
        <v>710</v>
      </c>
      <c r="N320" s="98"/>
      <c r="O320" s="98"/>
      <c r="P320" s="98"/>
      <c r="Q320" s="99"/>
      <c r="R320" s="139"/>
      <c r="S320" s="101" t="s">
        <v>1954</v>
      </c>
      <c r="T320" s="101"/>
      <c r="U320" s="111" t="s">
        <v>1955</v>
      </c>
      <c r="V320" s="96" t="s">
        <v>1360</v>
      </c>
      <c r="W320" s="96" t="s">
        <v>145</v>
      </c>
      <c r="X320" s="111" t="s">
        <v>1223</v>
      </c>
      <c r="Y320" s="111" t="s">
        <v>1758</v>
      </c>
      <c r="Z320" s="139"/>
      <c r="AA320" s="100" t="s">
        <v>350</v>
      </c>
      <c r="AB320" s="96" t="s">
        <v>351</v>
      </c>
      <c r="AC320" s="96" t="s">
        <v>1759</v>
      </c>
      <c r="AD320" s="100" t="s">
        <v>118</v>
      </c>
      <c r="AE320" s="96"/>
      <c r="AF320" s="129" t="s">
        <v>134</v>
      </c>
      <c r="AG320" s="99"/>
      <c r="AH320" s="99"/>
      <c r="AI320" s="99"/>
      <c r="AJ320" s="148">
        <v>3.33</v>
      </c>
      <c r="AK320" s="148"/>
      <c r="AL320" s="149"/>
      <c r="AM320" s="148">
        <v>0.5</v>
      </c>
      <c r="AN320" s="148">
        <v>0.5</v>
      </c>
      <c r="AO320" s="98"/>
      <c r="AP320" s="98"/>
      <c r="AQ320" s="98">
        <v>0.5</v>
      </c>
      <c r="AR320" s="125" t="s">
        <v>231</v>
      </c>
      <c r="AS320" s="117"/>
      <c r="AT320" s="99"/>
      <c r="AU320" s="99"/>
      <c r="AV320" s="99"/>
      <c r="AW320" s="99"/>
      <c r="AX320" s="98"/>
      <c r="AY320" s="98"/>
      <c r="AZ320" s="98"/>
      <c r="BA320" s="98"/>
      <c r="BB320" s="98"/>
      <c r="BC320" s="98"/>
      <c r="BD320" s="172"/>
      <c r="BE320" s="197"/>
      <c r="BF320" s="201"/>
      <c r="BG320" s="194">
        <f t="shared" si="184"/>
        <v>0</v>
      </c>
      <c r="BH320" s="98">
        <v>0.5</v>
      </c>
      <c r="BI320" s="125" t="s">
        <v>231</v>
      </c>
      <c r="BJ320" s="117"/>
      <c r="BK320" s="199">
        <v>45170</v>
      </c>
      <c r="BL320" s="121"/>
      <c r="BM320" s="121"/>
      <c r="BN320" s="117"/>
      <c r="BO320" s="209"/>
      <c r="BP320" s="149">
        <f t="shared" si="220"/>
        <v>0</v>
      </c>
      <c r="BQ320" s="228"/>
      <c r="BR320" s="228"/>
      <c r="BS320" s="200"/>
      <c r="BT320" s="112" t="s">
        <v>1956</v>
      </c>
      <c r="BU320" s="260"/>
      <c r="BV320" s="260"/>
      <c r="BW320" s="127"/>
      <c r="BX320" s="125"/>
      <c r="BY320" s="117"/>
      <c r="BZ320" s="117"/>
      <c r="CA320" s="117"/>
      <c r="CB320" s="95"/>
      <c r="CC320" s="95"/>
      <c r="CD320" s="95"/>
      <c r="CE320" s="95"/>
      <c r="CF320" s="95"/>
      <c r="CG320" s="95"/>
      <c r="CH320" s="95"/>
      <c r="CI320" s="95"/>
      <c r="CJ320" s="95"/>
      <c r="CK320" s="95"/>
      <c r="CL320" s="199"/>
      <c r="CM320" s="199"/>
      <c r="CN320" s="199"/>
      <c r="CO320" s="199"/>
      <c r="CP320" s="199"/>
      <c r="CQ320" s="199"/>
      <c r="CR320" s="199"/>
      <c r="CS320" s="199"/>
      <c r="CT320" s="199"/>
      <c r="CU320" s="199"/>
      <c r="CV320" s="95"/>
      <c r="CW320" s="95"/>
      <c r="CX320" s="95"/>
      <c r="CY320" s="199"/>
      <c r="CZ320" s="199"/>
      <c r="DA320" s="199"/>
      <c r="DB320" s="95"/>
      <c r="DC320" s="95"/>
      <c r="DD320" s="95"/>
      <c r="DE320" s="95"/>
      <c r="DF320" s="95"/>
      <c r="DG320" s="95"/>
      <c r="DH320" s="139"/>
      <c r="DI320" s="139"/>
      <c r="DJ320" s="139"/>
      <c r="DK320" s="139"/>
      <c r="DL320" s="139"/>
      <c r="DM320" s="148"/>
      <c r="DN320" s="148"/>
      <c r="DO320" s="148"/>
      <c r="DP320" s="139"/>
      <c r="DQ320" s="139"/>
      <c r="DR320" s="136" t="s">
        <v>1957</v>
      </c>
      <c r="DS320" s="136">
        <v>15661066900</v>
      </c>
    </row>
    <row r="321" s="47" customFormat="1" ht="80.1" customHeight="1" spans="1:124">
      <c r="A321" s="90">
        <f>+SUBTOTAL(3,G$6:$G321)</f>
        <v>290</v>
      </c>
      <c r="B321" s="94" t="e">
        <f t="shared" ref="B321:B327" si="224">_xlfn.IFS(AND(BI321="否",BX321="办结"),"手续已办结未开工",AND(BI321="是",BX321="未办结"),"手续未办结已开工",AND(BI321="否",BX321="未办结"),"手续未办结未开工",AND(BI321="是",BX321="办结"),"手续已办结已开工")</f>
        <v>#N/A</v>
      </c>
      <c r="C321" s="98"/>
      <c r="D321" s="98"/>
      <c r="E321" s="98"/>
      <c r="F321" s="96"/>
      <c r="G321" s="94" t="s">
        <v>748</v>
      </c>
      <c r="H321" s="94" t="s">
        <v>1785</v>
      </c>
      <c r="I321" s="94"/>
      <c r="J321" s="112" t="s">
        <v>1958</v>
      </c>
      <c r="K321" s="111" t="s">
        <v>1959</v>
      </c>
      <c r="L321" s="90"/>
      <c r="M321" s="94" t="s">
        <v>275</v>
      </c>
      <c r="N321" s="90"/>
      <c r="O321" s="90"/>
      <c r="P321" s="90"/>
      <c r="Q321" s="99"/>
      <c r="R321" s="122"/>
      <c r="S321" s="122" t="s">
        <v>1960</v>
      </c>
      <c r="T321" s="122"/>
      <c r="U321" s="111" t="s">
        <v>1820</v>
      </c>
      <c r="V321" s="96" t="s">
        <v>145</v>
      </c>
      <c r="W321" s="96" t="s">
        <v>145</v>
      </c>
      <c r="X321" s="111" t="s">
        <v>1223</v>
      </c>
      <c r="Y321" s="111" t="s">
        <v>1758</v>
      </c>
      <c r="Z321" s="122"/>
      <c r="AA321" s="100" t="s">
        <v>350</v>
      </c>
      <c r="AB321" s="96" t="s">
        <v>351</v>
      </c>
      <c r="AC321" s="96" t="s">
        <v>1759</v>
      </c>
      <c r="AD321" s="100" t="s">
        <v>118</v>
      </c>
      <c r="AE321" s="96"/>
      <c r="AF321" s="129" t="s">
        <v>134</v>
      </c>
      <c r="AG321" s="96"/>
      <c r="AH321" s="96"/>
      <c r="AI321" s="96"/>
      <c r="AJ321" s="148">
        <v>4.7813</v>
      </c>
      <c r="AK321" s="98">
        <v>2.3069</v>
      </c>
      <c r="AL321" s="99">
        <v>1.4089</v>
      </c>
      <c r="AM321" s="148">
        <v>0.02</v>
      </c>
      <c r="AN321" s="148">
        <v>0.02</v>
      </c>
      <c r="AO321" s="98">
        <v>0</v>
      </c>
      <c r="AP321" s="98">
        <f t="shared" ref="AP321:AP340" si="225">+AM321-BC321-BE321</f>
        <v>0.02</v>
      </c>
      <c r="AQ321" s="98"/>
      <c r="AR321" s="159"/>
      <c r="AS321" s="117"/>
      <c r="AT321" s="96"/>
      <c r="AU321" s="96"/>
      <c r="AV321" s="96"/>
      <c r="AW321" s="96"/>
      <c r="AX321" s="96"/>
      <c r="AY321" s="95">
        <v>0</v>
      </c>
      <c r="AZ321" s="95"/>
      <c r="BA321" s="95"/>
      <c r="BB321" s="95"/>
      <c r="BC321" s="95"/>
      <c r="BD321" s="179"/>
      <c r="BE321" s="197">
        <f t="shared" ref="BE321:BE339" si="226">BH321-(BD321-BC321)</f>
        <v>0</v>
      </c>
      <c r="BF321" s="211"/>
      <c r="BG321" s="194">
        <f t="shared" si="184"/>
        <v>0</v>
      </c>
      <c r="BH321" s="95"/>
      <c r="BI321" s="125" t="s">
        <v>231</v>
      </c>
      <c r="BJ321" s="117">
        <f t="shared" ref="BJ321:BJ325" si="227">+IF(OR(BI321="是",BI321="完工"),1,0)</f>
        <v>0</v>
      </c>
      <c r="BK321" s="209">
        <v>45017</v>
      </c>
      <c r="BL321" s="118"/>
      <c r="BM321" s="118"/>
      <c r="BN321" s="117">
        <v>1</v>
      </c>
      <c r="BO321" s="209"/>
      <c r="BP321" s="149">
        <f t="shared" si="220"/>
        <v>0</v>
      </c>
      <c r="BQ321" s="228">
        <f t="shared" ref="BQ321:BQ325" si="228">BP321/AM321</f>
        <v>0</v>
      </c>
      <c r="BR321" s="228"/>
      <c r="BS321" s="121"/>
      <c r="BT321" s="112">
        <v>0</v>
      </c>
      <c r="BU321" s="126"/>
      <c r="BV321" s="126"/>
      <c r="BW321" s="117"/>
      <c r="BX321" s="117"/>
      <c r="BY321" s="127"/>
      <c r="BZ321" s="117"/>
      <c r="CA321" s="117"/>
      <c r="CB321" s="208" t="s">
        <v>121</v>
      </c>
      <c r="CC321" s="209"/>
      <c r="CD321" s="209"/>
      <c r="CE321" s="96" t="s">
        <v>121</v>
      </c>
      <c r="CF321" s="99"/>
      <c r="CG321" s="99"/>
      <c r="CH321" s="208" t="s">
        <v>231</v>
      </c>
      <c r="CI321" s="208"/>
      <c r="CJ321" s="208"/>
      <c r="CK321" s="208"/>
      <c r="CL321" s="208" t="s">
        <v>125</v>
      </c>
      <c r="CM321" s="209"/>
      <c r="CN321" s="209"/>
      <c r="CO321" s="209"/>
      <c r="CP321" s="96" t="s">
        <v>121</v>
      </c>
      <c r="CQ321" s="99"/>
      <c r="CR321" s="99"/>
      <c r="CS321" s="96" t="s">
        <v>125</v>
      </c>
      <c r="CT321" s="99"/>
      <c r="CU321" s="99"/>
      <c r="CV321" s="208" t="s">
        <v>125</v>
      </c>
      <c r="CW321" s="208" t="s">
        <v>125</v>
      </c>
      <c r="CX321" s="209"/>
      <c r="CY321" s="208" t="s">
        <v>125</v>
      </c>
      <c r="CZ321" s="209"/>
      <c r="DA321" s="209"/>
      <c r="DB321" s="96" t="s">
        <v>121</v>
      </c>
      <c r="DC321" s="99"/>
      <c r="DD321" s="208" t="s">
        <v>121</v>
      </c>
      <c r="DE321" s="209"/>
      <c r="DF321" s="209"/>
      <c r="DG321" s="209"/>
      <c r="DH321" s="117"/>
      <c r="DI321" s="117"/>
      <c r="DJ321" s="117"/>
      <c r="DK321" s="117"/>
      <c r="DL321" s="117"/>
      <c r="DM321" s="148">
        <v>0.02</v>
      </c>
      <c r="DN321" s="148"/>
      <c r="DO321" s="148">
        <v>0.02</v>
      </c>
      <c r="DP321" s="117"/>
      <c r="DQ321" s="117"/>
      <c r="DR321" s="159" t="s">
        <v>1824</v>
      </c>
      <c r="DS321" s="117">
        <v>15804898134</v>
      </c>
      <c r="DT321" s="14"/>
    </row>
    <row r="322" s="14" customFormat="1" ht="80.1" customHeight="1" spans="1:123">
      <c r="A322" s="90">
        <f>+SUBTOTAL(3,G$6:$G322)</f>
        <v>291</v>
      </c>
      <c r="B322" s="94" t="e">
        <f t="shared" si="224"/>
        <v>#N/A</v>
      </c>
      <c r="C322" s="98"/>
      <c r="D322" s="98"/>
      <c r="E322" s="98"/>
      <c r="F322" s="96"/>
      <c r="G322" s="94" t="s">
        <v>748</v>
      </c>
      <c r="H322" s="94" t="s">
        <v>1785</v>
      </c>
      <c r="I322" s="94"/>
      <c r="J322" s="112" t="s">
        <v>1961</v>
      </c>
      <c r="K322" s="111" t="s">
        <v>1959</v>
      </c>
      <c r="L322" s="101">
        <v>1</v>
      </c>
      <c r="M322" s="94" t="s">
        <v>300</v>
      </c>
      <c r="N322" s="90"/>
      <c r="O322" s="90"/>
      <c r="P322" s="90"/>
      <c r="Q322" s="99"/>
      <c r="R322" s="122"/>
      <c r="S322" s="122" t="s">
        <v>1960</v>
      </c>
      <c r="T322" s="122"/>
      <c r="U322" s="111" t="s">
        <v>1820</v>
      </c>
      <c r="V322" s="96" t="s">
        <v>145</v>
      </c>
      <c r="W322" s="96" t="s">
        <v>145</v>
      </c>
      <c r="X322" s="111" t="s">
        <v>1223</v>
      </c>
      <c r="Y322" s="111" t="s">
        <v>1758</v>
      </c>
      <c r="Z322" s="122"/>
      <c r="AA322" s="100" t="s">
        <v>350</v>
      </c>
      <c r="AB322" s="96" t="s">
        <v>351</v>
      </c>
      <c r="AC322" s="96" t="s">
        <v>1759</v>
      </c>
      <c r="AD322" s="100" t="s">
        <v>118</v>
      </c>
      <c r="AE322" s="96"/>
      <c r="AF322" s="129" t="s">
        <v>134</v>
      </c>
      <c r="AG322" s="96"/>
      <c r="AH322" s="96"/>
      <c r="AI322" s="96"/>
      <c r="AJ322" s="148"/>
      <c r="AK322" s="98"/>
      <c r="AL322" s="99"/>
      <c r="AM322" s="148"/>
      <c r="AN322" s="148"/>
      <c r="AO322" s="98">
        <v>0.012</v>
      </c>
      <c r="AP322" s="98">
        <f t="shared" si="225"/>
        <v>-0.3125</v>
      </c>
      <c r="AQ322" s="98"/>
      <c r="AR322" s="125" t="s">
        <v>121</v>
      </c>
      <c r="AS322" s="117">
        <f t="shared" ref="AS322:AS325" si="229">+IF(OR(AR322="是",AR322="完工"),1,0)</f>
        <v>1</v>
      </c>
      <c r="AT322" s="96" t="s">
        <v>184</v>
      </c>
      <c r="AU322" s="96" t="s">
        <v>1821</v>
      </c>
      <c r="AV322" s="96" t="s">
        <v>1962</v>
      </c>
      <c r="AW322" s="96"/>
      <c r="AX322" s="96"/>
      <c r="AY322" s="95">
        <v>0</v>
      </c>
      <c r="AZ322" s="370">
        <v>0.1666</v>
      </c>
      <c r="BA322" s="95">
        <v>0.1688</v>
      </c>
      <c r="BB322" s="95">
        <v>0.2805</v>
      </c>
      <c r="BC322" s="95">
        <v>0.3115</v>
      </c>
      <c r="BD322" s="179">
        <v>0.3126</v>
      </c>
      <c r="BE322" s="197">
        <v>0.001</v>
      </c>
      <c r="BF322" s="211">
        <v>0.001</v>
      </c>
      <c r="BG322" s="194">
        <f t="shared" si="184"/>
        <v>0</v>
      </c>
      <c r="BH322" s="95"/>
      <c r="BI322" s="125" t="s">
        <v>231</v>
      </c>
      <c r="BJ322" s="117">
        <f t="shared" si="227"/>
        <v>0</v>
      </c>
      <c r="BK322" s="209">
        <v>45017</v>
      </c>
      <c r="BL322" s="118"/>
      <c r="BM322" s="118"/>
      <c r="BN322" s="117">
        <v>1</v>
      </c>
      <c r="BO322" s="209"/>
      <c r="BP322" s="149">
        <f t="shared" si="220"/>
        <v>0.3125</v>
      </c>
      <c r="BQ322" s="228" t="e">
        <f t="shared" si="228"/>
        <v>#DIV/0!</v>
      </c>
      <c r="BR322" s="228"/>
      <c r="BS322" s="121"/>
      <c r="BT322" s="112">
        <v>0</v>
      </c>
      <c r="BU322" s="126"/>
      <c r="BV322" s="126"/>
      <c r="BW322" s="117">
        <f t="shared" ref="BW322:BW325" si="230">+COUNTIF(CB322:DD322,"否")</f>
        <v>1</v>
      </c>
      <c r="BX322" s="117"/>
      <c r="BY322" s="127"/>
      <c r="BZ322" s="117"/>
      <c r="CA322" s="117"/>
      <c r="CB322" s="208" t="s">
        <v>121</v>
      </c>
      <c r="CC322" s="209"/>
      <c r="CD322" s="209"/>
      <c r="CE322" s="96" t="s">
        <v>121</v>
      </c>
      <c r="CF322" s="99"/>
      <c r="CG322" s="99"/>
      <c r="CH322" s="208" t="s">
        <v>231</v>
      </c>
      <c r="CI322" s="208"/>
      <c r="CJ322" s="208"/>
      <c r="CK322" s="208"/>
      <c r="CL322" s="208" t="s">
        <v>125</v>
      </c>
      <c r="CM322" s="209"/>
      <c r="CN322" s="209"/>
      <c r="CO322" s="209"/>
      <c r="CP322" s="96" t="s">
        <v>121</v>
      </c>
      <c r="CQ322" s="99"/>
      <c r="CR322" s="99"/>
      <c r="CS322" s="96" t="s">
        <v>125</v>
      </c>
      <c r="CT322" s="99"/>
      <c r="CU322" s="99"/>
      <c r="CV322" s="208" t="s">
        <v>125</v>
      </c>
      <c r="CW322" s="208" t="s">
        <v>125</v>
      </c>
      <c r="CX322" s="209"/>
      <c r="CY322" s="208" t="s">
        <v>125</v>
      </c>
      <c r="CZ322" s="209"/>
      <c r="DA322" s="209"/>
      <c r="DB322" s="96" t="s">
        <v>121</v>
      </c>
      <c r="DC322" s="99"/>
      <c r="DD322" s="208" t="s">
        <v>121</v>
      </c>
      <c r="DE322" s="209"/>
      <c r="DF322" s="209"/>
      <c r="DG322" s="209"/>
      <c r="DH322" s="117"/>
      <c r="DI322" s="117"/>
      <c r="DJ322" s="117"/>
      <c r="DK322" s="117"/>
      <c r="DL322" s="117"/>
      <c r="DM322" s="148"/>
      <c r="DN322" s="148"/>
      <c r="DO322" s="148">
        <v>0.02</v>
      </c>
      <c r="DP322" s="117"/>
      <c r="DQ322" s="117"/>
      <c r="DR322" s="159" t="s">
        <v>1824</v>
      </c>
      <c r="DS322" s="117">
        <v>15804898134</v>
      </c>
    </row>
    <row r="323" s="48" customFormat="1" ht="80.1" customHeight="1" spans="1:124">
      <c r="A323" s="101">
        <f>+SUBTOTAL(3,G$6:$G323)</f>
        <v>292</v>
      </c>
      <c r="B323" s="94" t="s">
        <v>252</v>
      </c>
      <c r="C323" s="98"/>
      <c r="D323" s="98"/>
      <c r="E323" s="98"/>
      <c r="F323" s="96"/>
      <c r="G323" s="100" t="s">
        <v>748</v>
      </c>
      <c r="H323" s="100" t="s">
        <v>1785</v>
      </c>
      <c r="I323" s="100"/>
      <c r="J323" s="118" t="s">
        <v>1963</v>
      </c>
      <c r="K323" s="111" t="s">
        <v>1964</v>
      </c>
      <c r="L323" s="101">
        <v>1</v>
      </c>
      <c r="M323" s="94" t="s">
        <v>162</v>
      </c>
      <c r="N323" s="101"/>
      <c r="O323" s="101"/>
      <c r="P323" s="101"/>
      <c r="Q323" s="99"/>
      <c r="R323" s="101"/>
      <c r="S323" s="101" t="s">
        <v>1965</v>
      </c>
      <c r="T323" s="101"/>
      <c r="U323" s="100" t="s">
        <v>1966</v>
      </c>
      <c r="V323" s="96" t="s">
        <v>1734</v>
      </c>
      <c r="W323" s="96" t="s">
        <v>1967</v>
      </c>
      <c r="X323" s="111" t="s">
        <v>1223</v>
      </c>
      <c r="Y323" s="111" t="s">
        <v>1758</v>
      </c>
      <c r="Z323" s="122"/>
      <c r="AA323" s="100" t="s">
        <v>350</v>
      </c>
      <c r="AB323" s="96" t="s">
        <v>351</v>
      </c>
      <c r="AC323" s="96" t="s">
        <v>1759</v>
      </c>
      <c r="AD323" s="100" t="s">
        <v>118</v>
      </c>
      <c r="AE323" s="96"/>
      <c r="AF323" s="129" t="s">
        <v>134</v>
      </c>
      <c r="AG323" s="96">
        <v>2</v>
      </c>
      <c r="AH323" s="96"/>
      <c r="AI323" s="96"/>
      <c r="AJ323" s="149">
        <v>1.5</v>
      </c>
      <c r="AK323" s="149"/>
      <c r="AL323" s="149"/>
      <c r="AM323" s="149">
        <v>1</v>
      </c>
      <c r="AN323" s="149">
        <v>1</v>
      </c>
      <c r="AO323" s="149"/>
      <c r="AP323" s="98">
        <f t="shared" si="225"/>
        <v>1</v>
      </c>
      <c r="AQ323" s="98"/>
      <c r="AR323" s="159" t="s">
        <v>231</v>
      </c>
      <c r="AS323" s="117">
        <f t="shared" si="229"/>
        <v>0</v>
      </c>
      <c r="AT323" s="149"/>
      <c r="AU323" s="149"/>
      <c r="AV323" s="149"/>
      <c r="AW323" s="99"/>
      <c r="AX323" s="99"/>
      <c r="AY323" s="99"/>
      <c r="AZ323" s="149"/>
      <c r="BA323" s="149"/>
      <c r="BB323" s="149"/>
      <c r="BC323" s="149"/>
      <c r="BD323" s="406"/>
      <c r="BE323" s="197">
        <f t="shared" si="226"/>
        <v>0</v>
      </c>
      <c r="BF323" s="408"/>
      <c r="BG323" s="194">
        <f t="shared" si="184"/>
        <v>0</v>
      </c>
      <c r="BH323" s="149"/>
      <c r="BI323" s="159" t="s">
        <v>231</v>
      </c>
      <c r="BJ323" s="117">
        <f t="shared" si="227"/>
        <v>0</v>
      </c>
      <c r="BK323" s="209"/>
      <c r="BL323" s="200"/>
      <c r="BM323" s="200"/>
      <c r="BN323" s="117"/>
      <c r="BO323" s="209"/>
      <c r="BP323" s="149">
        <f t="shared" si="220"/>
        <v>0</v>
      </c>
      <c r="BQ323" s="228">
        <f t="shared" si="228"/>
        <v>0</v>
      </c>
      <c r="BR323" s="228"/>
      <c r="BS323" s="200"/>
      <c r="BT323" s="118" t="s">
        <v>240</v>
      </c>
      <c r="BU323" s="150"/>
      <c r="BV323" s="150"/>
      <c r="BW323" s="117">
        <f t="shared" si="230"/>
        <v>4</v>
      </c>
      <c r="BX323" s="117"/>
      <c r="BY323" s="117" t="s">
        <v>1968</v>
      </c>
      <c r="BZ323" s="117"/>
      <c r="CA323" s="117"/>
      <c r="CB323" s="208" t="s">
        <v>121</v>
      </c>
      <c r="CC323" s="209"/>
      <c r="CD323" s="209"/>
      <c r="CE323" s="208" t="s">
        <v>121</v>
      </c>
      <c r="CF323" s="209"/>
      <c r="CG323" s="209"/>
      <c r="CH323" s="96" t="s">
        <v>231</v>
      </c>
      <c r="CI323" s="96"/>
      <c r="CJ323" s="96"/>
      <c r="CK323" s="96"/>
      <c r="CL323" s="208" t="s">
        <v>125</v>
      </c>
      <c r="CM323" s="209"/>
      <c r="CN323" s="209"/>
      <c r="CO323" s="209"/>
      <c r="CP323" s="208" t="s">
        <v>231</v>
      </c>
      <c r="CQ323" s="209"/>
      <c r="CR323" s="209"/>
      <c r="CS323" s="208" t="s">
        <v>125</v>
      </c>
      <c r="CT323" s="209"/>
      <c r="CU323" s="209"/>
      <c r="CV323" s="208" t="s">
        <v>125</v>
      </c>
      <c r="CW323" s="208" t="s">
        <v>125</v>
      </c>
      <c r="CX323" s="209"/>
      <c r="CY323" s="208" t="s">
        <v>125</v>
      </c>
      <c r="CZ323" s="209"/>
      <c r="DA323" s="209"/>
      <c r="DB323" s="208" t="s">
        <v>231</v>
      </c>
      <c r="DC323" s="209"/>
      <c r="DD323" s="208" t="s">
        <v>231</v>
      </c>
      <c r="DE323" s="209"/>
      <c r="DF323" s="209"/>
      <c r="DG323" s="209"/>
      <c r="DH323" s="101"/>
      <c r="DI323" s="101"/>
      <c r="DJ323" s="101"/>
      <c r="DK323" s="101"/>
      <c r="DL323" s="101"/>
      <c r="DM323" s="149">
        <v>1</v>
      </c>
      <c r="DN323" s="149"/>
      <c r="DO323" s="149">
        <v>1</v>
      </c>
      <c r="DP323" s="101"/>
      <c r="DQ323" s="101"/>
      <c r="DR323" s="100" t="s">
        <v>1969</v>
      </c>
      <c r="DS323" s="101" t="s">
        <v>1970</v>
      </c>
      <c r="DT323" s="17"/>
    </row>
    <row r="324" s="17" customFormat="1" ht="80.1" customHeight="1" spans="1:123">
      <c r="A324" s="101">
        <f>+SUBTOTAL(3,G$6:$G324)</f>
        <v>293</v>
      </c>
      <c r="B324" s="94" t="e">
        <f t="shared" si="224"/>
        <v>#N/A</v>
      </c>
      <c r="C324" s="397"/>
      <c r="D324" s="397"/>
      <c r="E324" s="397"/>
      <c r="F324" s="99"/>
      <c r="G324" s="100" t="s">
        <v>748</v>
      </c>
      <c r="H324" s="100" t="s">
        <v>1785</v>
      </c>
      <c r="I324" s="100"/>
      <c r="J324" s="118" t="s">
        <v>1971</v>
      </c>
      <c r="K324" s="111" t="s">
        <v>1972</v>
      </c>
      <c r="L324" s="101">
        <v>1</v>
      </c>
      <c r="M324" s="100" t="s">
        <v>244</v>
      </c>
      <c r="N324" s="101"/>
      <c r="O324" s="101"/>
      <c r="P324" s="101"/>
      <c r="Q324" s="99"/>
      <c r="R324" s="101"/>
      <c r="S324" s="101" t="s">
        <v>1973</v>
      </c>
      <c r="T324" s="101"/>
      <c r="U324" s="100" t="s">
        <v>1974</v>
      </c>
      <c r="V324" s="96" t="s">
        <v>145</v>
      </c>
      <c r="W324" s="96" t="s">
        <v>1975</v>
      </c>
      <c r="X324" s="111" t="s">
        <v>1223</v>
      </c>
      <c r="Y324" s="111" t="s">
        <v>1223</v>
      </c>
      <c r="Z324" s="122"/>
      <c r="AA324" s="100" t="s">
        <v>350</v>
      </c>
      <c r="AB324" s="96" t="s">
        <v>351</v>
      </c>
      <c r="AC324" s="96" t="s">
        <v>1759</v>
      </c>
      <c r="AD324" s="136" t="s">
        <v>133</v>
      </c>
      <c r="AE324" s="96"/>
      <c r="AF324" s="129" t="s">
        <v>134</v>
      </c>
      <c r="AG324" s="96">
        <v>2</v>
      </c>
      <c r="AH324" s="99"/>
      <c r="AI324" s="96"/>
      <c r="AJ324" s="149">
        <v>0.95</v>
      </c>
      <c r="AK324" s="149"/>
      <c r="AL324" s="149"/>
      <c r="AM324" s="149">
        <v>0.3</v>
      </c>
      <c r="AN324" s="149">
        <v>0.3</v>
      </c>
      <c r="AO324" s="149"/>
      <c r="AP324" s="98">
        <f t="shared" si="225"/>
        <v>0.3</v>
      </c>
      <c r="AQ324" s="98"/>
      <c r="AR324" s="159" t="s">
        <v>231</v>
      </c>
      <c r="AS324" s="117">
        <f t="shared" si="229"/>
        <v>0</v>
      </c>
      <c r="AT324" s="149"/>
      <c r="AU324" s="149"/>
      <c r="AV324" s="149"/>
      <c r="AW324" s="99"/>
      <c r="AX324" s="99"/>
      <c r="AY324" s="99"/>
      <c r="AZ324" s="149"/>
      <c r="BA324" s="149"/>
      <c r="BB324" s="149"/>
      <c r="BC324" s="149"/>
      <c r="BD324" s="406"/>
      <c r="BE324" s="197">
        <f t="shared" si="226"/>
        <v>0</v>
      </c>
      <c r="BF324" s="408"/>
      <c r="BG324" s="194">
        <f t="shared" si="184"/>
        <v>0</v>
      </c>
      <c r="BH324" s="149"/>
      <c r="BI324" s="159" t="s">
        <v>231</v>
      </c>
      <c r="BJ324" s="117">
        <f t="shared" si="227"/>
        <v>0</v>
      </c>
      <c r="BK324" s="209"/>
      <c r="BL324" s="200"/>
      <c r="BM324" s="200"/>
      <c r="BN324" s="209"/>
      <c r="BO324" s="235"/>
      <c r="BP324" s="149">
        <f t="shared" si="220"/>
        <v>0</v>
      </c>
      <c r="BQ324" s="228">
        <f t="shared" si="228"/>
        <v>0</v>
      </c>
      <c r="BR324" s="228"/>
      <c r="BS324" s="200"/>
      <c r="BT324" s="118" t="s">
        <v>1976</v>
      </c>
      <c r="BU324" s="150"/>
      <c r="BV324" s="150"/>
      <c r="BW324" s="117">
        <f t="shared" si="230"/>
        <v>2</v>
      </c>
      <c r="BX324" s="117"/>
      <c r="BY324" s="117"/>
      <c r="BZ324" s="117"/>
      <c r="CA324" s="117"/>
      <c r="CB324" s="208" t="s">
        <v>121</v>
      </c>
      <c r="CC324" s="208"/>
      <c r="CD324" s="208"/>
      <c r="CE324" s="208" t="s">
        <v>121</v>
      </c>
      <c r="CF324" s="208"/>
      <c r="CG324" s="208"/>
      <c r="CH324" s="208" t="s">
        <v>121</v>
      </c>
      <c r="CI324" s="208"/>
      <c r="CJ324" s="208"/>
      <c r="CK324" s="208"/>
      <c r="CL324" s="96" t="s">
        <v>125</v>
      </c>
      <c r="CM324" s="96"/>
      <c r="CN324" s="96"/>
      <c r="CO324" s="96"/>
      <c r="CP324" s="208" t="s">
        <v>121</v>
      </c>
      <c r="CQ324" s="208"/>
      <c r="CR324" s="208"/>
      <c r="CS324" s="96" t="s">
        <v>125</v>
      </c>
      <c r="CT324" s="96"/>
      <c r="CU324" s="96"/>
      <c r="CV324" s="96" t="s">
        <v>125</v>
      </c>
      <c r="CW324" s="96" t="s">
        <v>125</v>
      </c>
      <c r="CX324" s="96"/>
      <c r="CY324" s="96" t="s">
        <v>125</v>
      </c>
      <c r="CZ324" s="96"/>
      <c r="DA324" s="96"/>
      <c r="DB324" s="208" t="s">
        <v>231</v>
      </c>
      <c r="DC324" s="208"/>
      <c r="DD324" s="208" t="s">
        <v>231</v>
      </c>
      <c r="DE324" s="208"/>
      <c r="DF324" s="208"/>
      <c r="DG324" s="208"/>
      <c r="DH324" s="101"/>
      <c r="DI324" s="101"/>
      <c r="DJ324" s="101"/>
      <c r="DK324" s="101"/>
      <c r="DL324" s="101"/>
      <c r="DM324" s="149">
        <v>0.3</v>
      </c>
      <c r="DN324" s="149"/>
      <c r="DO324" s="149">
        <v>0.3</v>
      </c>
      <c r="DP324" s="101"/>
      <c r="DQ324" s="101"/>
      <c r="DR324" s="100" t="s">
        <v>1977</v>
      </c>
      <c r="DS324" s="101">
        <v>15704956622</v>
      </c>
    </row>
    <row r="325" s="17" customFormat="1" ht="80.1" customHeight="1" spans="1:123">
      <c r="A325" s="101">
        <f>+SUBTOTAL(3,G$6:$G325)</f>
        <v>294</v>
      </c>
      <c r="B325" s="94" t="e">
        <f t="shared" si="224"/>
        <v>#N/A</v>
      </c>
      <c r="C325" s="397"/>
      <c r="D325" s="397"/>
      <c r="E325" s="397"/>
      <c r="F325" s="96"/>
      <c r="G325" s="100" t="s">
        <v>748</v>
      </c>
      <c r="H325" s="100" t="s">
        <v>1785</v>
      </c>
      <c r="I325" s="100"/>
      <c r="J325" s="118" t="s">
        <v>1978</v>
      </c>
      <c r="K325" s="111" t="s">
        <v>1979</v>
      </c>
      <c r="L325" s="101">
        <v>1</v>
      </c>
      <c r="M325" s="100" t="s">
        <v>244</v>
      </c>
      <c r="N325" s="101"/>
      <c r="O325" s="101"/>
      <c r="P325" s="101"/>
      <c r="Q325" s="101"/>
      <c r="R325" s="101"/>
      <c r="S325" s="101"/>
      <c r="T325" s="101"/>
      <c r="U325" s="100" t="s">
        <v>1980</v>
      </c>
      <c r="V325" s="96" t="s">
        <v>145</v>
      </c>
      <c r="W325" s="96" t="s">
        <v>145</v>
      </c>
      <c r="X325" s="111" t="s">
        <v>1223</v>
      </c>
      <c r="Y325" s="111" t="s">
        <v>1223</v>
      </c>
      <c r="Z325" s="122"/>
      <c r="AA325" s="100" t="s">
        <v>350</v>
      </c>
      <c r="AB325" s="96" t="s">
        <v>351</v>
      </c>
      <c r="AC325" s="96" t="s">
        <v>1759</v>
      </c>
      <c r="AD325" s="136" t="s">
        <v>133</v>
      </c>
      <c r="AE325" s="96"/>
      <c r="AF325" s="129" t="s">
        <v>134</v>
      </c>
      <c r="AG325" s="96"/>
      <c r="AH325" s="96"/>
      <c r="AI325" s="96"/>
      <c r="AJ325" s="149">
        <v>0.5</v>
      </c>
      <c r="AK325" s="149"/>
      <c r="AL325" s="149"/>
      <c r="AM325" s="149">
        <v>0.5</v>
      </c>
      <c r="AN325" s="149">
        <v>0.5</v>
      </c>
      <c r="AO325" s="149"/>
      <c r="AP325" s="98">
        <f t="shared" si="225"/>
        <v>0.5</v>
      </c>
      <c r="AQ325" s="98"/>
      <c r="AR325" s="159" t="s">
        <v>231</v>
      </c>
      <c r="AS325" s="117">
        <f t="shared" si="229"/>
        <v>0</v>
      </c>
      <c r="AT325" s="149"/>
      <c r="AU325" s="149"/>
      <c r="AV325" s="149"/>
      <c r="AW325" s="99"/>
      <c r="AX325" s="99"/>
      <c r="AY325" s="99"/>
      <c r="AZ325" s="149"/>
      <c r="BA325" s="149"/>
      <c r="BB325" s="149"/>
      <c r="BC325" s="149"/>
      <c r="BD325" s="406"/>
      <c r="BE325" s="197">
        <f t="shared" si="226"/>
        <v>0</v>
      </c>
      <c r="BF325" s="408"/>
      <c r="BG325" s="194">
        <f t="shared" ref="BG325:BG339" si="231">BE325-BF325</f>
        <v>0</v>
      </c>
      <c r="BH325" s="149"/>
      <c r="BI325" s="159" t="s">
        <v>231</v>
      </c>
      <c r="BJ325" s="117">
        <f t="shared" si="227"/>
        <v>0</v>
      </c>
      <c r="BK325" s="209"/>
      <c r="BL325" s="200"/>
      <c r="BM325" s="200"/>
      <c r="BN325" s="209"/>
      <c r="BO325" s="235"/>
      <c r="BP325" s="149">
        <f t="shared" si="220"/>
        <v>0</v>
      </c>
      <c r="BQ325" s="228">
        <f t="shared" si="228"/>
        <v>0</v>
      </c>
      <c r="BR325" s="228"/>
      <c r="BS325" s="200"/>
      <c r="BT325" s="206"/>
      <c r="BU325" s="150"/>
      <c r="BV325" s="150"/>
      <c r="BW325" s="117">
        <f t="shared" si="230"/>
        <v>11</v>
      </c>
      <c r="BX325" s="117"/>
      <c r="BY325" s="117"/>
      <c r="BZ325" s="117"/>
      <c r="CA325" s="117"/>
      <c r="CB325" s="208" t="s">
        <v>231</v>
      </c>
      <c r="CC325" s="208"/>
      <c r="CD325" s="208"/>
      <c r="CE325" s="208" t="s">
        <v>231</v>
      </c>
      <c r="CF325" s="208"/>
      <c r="CG325" s="208"/>
      <c r="CH325" s="208" t="s">
        <v>231</v>
      </c>
      <c r="CI325" s="208"/>
      <c r="CJ325" s="208"/>
      <c r="CK325" s="208"/>
      <c r="CL325" s="208" t="s">
        <v>231</v>
      </c>
      <c r="CM325" s="208"/>
      <c r="CN325" s="208"/>
      <c r="CO325" s="208"/>
      <c r="CP325" s="208" t="s">
        <v>231</v>
      </c>
      <c r="CQ325" s="208"/>
      <c r="CR325" s="208"/>
      <c r="CS325" s="208" t="s">
        <v>231</v>
      </c>
      <c r="CT325" s="208"/>
      <c r="CU325" s="208"/>
      <c r="CV325" s="208" t="s">
        <v>231</v>
      </c>
      <c r="CW325" s="208" t="s">
        <v>231</v>
      </c>
      <c r="CX325" s="208"/>
      <c r="CY325" s="208" t="s">
        <v>231</v>
      </c>
      <c r="CZ325" s="208"/>
      <c r="DA325" s="208"/>
      <c r="DB325" s="208" t="s">
        <v>231</v>
      </c>
      <c r="DC325" s="208"/>
      <c r="DD325" s="208" t="s">
        <v>231</v>
      </c>
      <c r="DE325" s="208"/>
      <c r="DF325" s="208"/>
      <c r="DG325" s="208"/>
      <c r="DH325" s="101"/>
      <c r="DI325" s="101"/>
      <c r="DJ325" s="101"/>
      <c r="DK325" s="101"/>
      <c r="DL325" s="101"/>
      <c r="DM325" s="149">
        <v>0.5</v>
      </c>
      <c r="DN325" s="149"/>
      <c r="DO325" s="149">
        <v>0.5</v>
      </c>
      <c r="DP325" s="101"/>
      <c r="DQ325" s="101"/>
      <c r="DR325" s="100" t="s">
        <v>1981</v>
      </c>
      <c r="DS325" s="101">
        <v>15947260002</v>
      </c>
    </row>
    <row r="326" s="25" customFormat="1" ht="80.1" customHeight="1" spans="1:124">
      <c r="A326" s="90">
        <f>+SUBTOTAL(3,G$6:$G326)</f>
        <v>295</v>
      </c>
      <c r="B326" s="94" t="e">
        <f t="shared" si="224"/>
        <v>#N/A</v>
      </c>
      <c r="C326" s="397"/>
      <c r="D326" s="397"/>
      <c r="E326" s="397"/>
      <c r="F326" s="96"/>
      <c r="G326" s="94" t="s">
        <v>748</v>
      </c>
      <c r="H326" s="94" t="s">
        <v>1785</v>
      </c>
      <c r="I326" s="94"/>
      <c r="J326" s="112" t="s">
        <v>1982</v>
      </c>
      <c r="K326" s="110" t="s">
        <v>1983</v>
      </c>
      <c r="L326" s="90"/>
      <c r="M326" s="94" t="s">
        <v>258</v>
      </c>
      <c r="N326" s="90"/>
      <c r="O326" s="90"/>
      <c r="P326" s="90"/>
      <c r="Q326" s="99"/>
      <c r="R326" s="122"/>
      <c r="S326" s="101" t="s">
        <v>1984</v>
      </c>
      <c r="T326" s="122"/>
      <c r="U326" s="110" t="s">
        <v>1985</v>
      </c>
      <c r="V326" s="96"/>
      <c r="W326" s="96"/>
      <c r="X326" s="111"/>
      <c r="Y326" s="111"/>
      <c r="Z326" s="122"/>
      <c r="AA326" s="100"/>
      <c r="AB326" s="96"/>
      <c r="AC326" s="96"/>
      <c r="AD326" s="100"/>
      <c r="AE326" s="96"/>
      <c r="AF326" s="129"/>
      <c r="AG326" s="96"/>
      <c r="AH326" s="96"/>
      <c r="AI326" s="96"/>
      <c r="AJ326" s="148">
        <v>4.5</v>
      </c>
      <c r="AK326" s="98"/>
      <c r="AL326" s="99"/>
      <c r="AM326" s="148"/>
      <c r="AN326" s="148"/>
      <c r="AO326" s="148"/>
      <c r="AP326" s="98">
        <f t="shared" si="225"/>
        <v>0</v>
      </c>
      <c r="AQ326" s="98"/>
      <c r="AR326" s="159"/>
      <c r="AS326" s="117"/>
      <c r="AT326" s="96"/>
      <c r="AU326" s="96"/>
      <c r="AV326" s="96"/>
      <c r="AW326" s="96"/>
      <c r="AX326" s="96"/>
      <c r="AY326" s="95"/>
      <c r="AZ326" s="370"/>
      <c r="BA326" s="95"/>
      <c r="BB326" s="95"/>
      <c r="BC326" s="95"/>
      <c r="BD326" s="179"/>
      <c r="BE326" s="197">
        <f t="shared" si="226"/>
        <v>0</v>
      </c>
      <c r="BF326" s="211"/>
      <c r="BG326" s="194">
        <f t="shared" si="231"/>
        <v>0</v>
      </c>
      <c r="BH326" s="95"/>
      <c r="BI326" s="125"/>
      <c r="BJ326" s="117"/>
      <c r="BK326" s="209"/>
      <c r="BL326" s="118"/>
      <c r="BM326" s="118"/>
      <c r="BN326" s="117"/>
      <c r="BO326" s="209"/>
      <c r="BP326" s="149">
        <f t="shared" si="220"/>
        <v>0</v>
      </c>
      <c r="BQ326" s="228"/>
      <c r="BR326" s="228"/>
      <c r="BS326" s="112" t="s">
        <v>1986</v>
      </c>
      <c r="BT326" s="126"/>
      <c r="BU326" s="126"/>
      <c r="BV326" s="126"/>
      <c r="BW326" s="117"/>
      <c r="BX326" s="117"/>
      <c r="BY326" s="127"/>
      <c r="BZ326" s="117"/>
      <c r="CA326" s="117"/>
      <c r="CB326" s="208"/>
      <c r="CC326" s="209"/>
      <c r="CD326" s="209"/>
      <c r="CE326" s="96"/>
      <c r="CF326" s="99"/>
      <c r="CG326" s="99"/>
      <c r="CH326" s="208"/>
      <c r="CI326" s="208"/>
      <c r="CJ326" s="208"/>
      <c r="CK326" s="208"/>
      <c r="CL326" s="208"/>
      <c r="CM326" s="209"/>
      <c r="CN326" s="209"/>
      <c r="CO326" s="209"/>
      <c r="CP326" s="96"/>
      <c r="CQ326" s="99"/>
      <c r="CR326" s="99"/>
      <c r="CS326" s="96"/>
      <c r="CT326" s="99"/>
      <c r="CU326" s="99"/>
      <c r="CV326" s="208"/>
      <c r="CW326" s="208"/>
      <c r="CX326" s="209"/>
      <c r="CY326" s="208"/>
      <c r="CZ326" s="209"/>
      <c r="DA326" s="209"/>
      <c r="DB326" s="96"/>
      <c r="DC326" s="99"/>
      <c r="DD326" s="208"/>
      <c r="DE326" s="209"/>
      <c r="DF326" s="209"/>
      <c r="DG326" s="209"/>
      <c r="DH326" s="117"/>
      <c r="DI326" s="117"/>
      <c r="DJ326" s="117"/>
      <c r="DK326" s="117"/>
      <c r="DL326" s="117"/>
      <c r="DM326" s="148"/>
      <c r="DN326" s="148"/>
      <c r="DO326" s="148"/>
      <c r="DP326" s="117"/>
      <c r="DQ326" s="117"/>
      <c r="DR326" s="159"/>
      <c r="DS326" s="117"/>
      <c r="DT326" s="14">
        <v>1</v>
      </c>
    </row>
    <row r="327" s="25" customFormat="1" ht="80.1" customHeight="1" spans="1:124">
      <c r="A327" s="90">
        <f>+SUBTOTAL(3,G$6:$G327)</f>
        <v>296</v>
      </c>
      <c r="B327" s="94" t="e">
        <f t="shared" si="224"/>
        <v>#N/A</v>
      </c>
      <c r="C327" s="98"/>
      <c r="D327" s="98"/>
      <c r="E327" s="98"/>
      <c r="F327" s="96"/>
      <c r="G327" s="94" t="s">
        <v>748</v>
      </c>
      <c r="H327" s="94" t="s">
        <v>1785</v>
      </c>
      <c r="I327" s="94"/>
      <c r="J327" s="112" t="s">
        <v>1987</v>
      </c>
      <c r="K327" s="110" t="s">
        <v>1988</v>
      </c>
      <c r="L327" s="90"/>
      <c r="M327" s="94" t="s">
        <v>258</v>
      </c>
      <c r="N327" s="90"/>
      <c r="O327" s="90"/>
      <c r="P327" s="90"/>
      <c r="Q327" s="99"/>
      <c r="R327" s="122"/>
      <c r="S327" s="101" t="s">
        <v>1989</v>
      </c>
      <c r="T327" s="122"/>
      <c r="U327" s="110" t="s">
        <v>1990</v>
      </c>
      <c r="V327" s="96"/>
      <c r="W327" s="96"/>
      <c r="X327" s="111"/>
      <c r="Y327" s="111"/>
      <c r="Z327" s="122"/>
      <c r="AA327" s="100"/>
      <c r="AB327" s="96"/>
      <c r="AC327" s="96"/>
      <c r="AD327" s="100"/>
      <c r="AE327" s="96"/>
      <c r="AF327" s="129"/>
      <c r="AG327" s="96"/>
      <c r="AH327" s="96"/>
      <c r="AI327" s="96"/>
      <c r="AJ327" s="148">
        <v>0.333</v>
      </c>
      <c r="AK327" s="98"/>
      <c r="AL327" s="99"/>
      <c r="AM327" s="148"/>
      <c r="AN327" s="148"/>
      <c r="AO327" s="148"/>
      <c r="AP327" s="98">
        <f t="shared" si="225"/>
        <v>0</v>
      </c>
      <c r="AQ327" s="98"/>
      <c r="AR327" s="159"/>
      <c r="AS327" s="117"/>
      <c r="AT327" s="96"/>
      <c r="AU327" s="96"/>
      <c r="AV327" s="96"/>
      <c r="AW327" s="96"/>
      <c r="AX327" s="96"/>
      <c r="AY327" s="95"/>
      <c r="AZ327" s="370"/>
      <c r="BA327" s="95"/>
      <c r="BB327" s="95"/>
      <c r="BC327" s="95"/>
      <c r="BD327" s="179"/>
      <c r="BE327" s="197">
        <f t="shared" si="226"/>
        <v>0</v>
      </c>
      <c r="BF327" s="211"/>
      <c r="BG327" s="194">
        <f t="shared" si="231"/>
        <v>0</v>
      </c>
      <c r="BH327" s="95"/>
      <c r="BI327" s="125"/>
      <c r="BJ327" s="117"/>
      <c r="BK327" s="209"/>
      <c r="BL327" s="118"/>
      <c r="BM327" s="118"/>
      <c r="BN327" s="117"/>
      <c r="BO327" s="209"/>
      <c r="BP327" s="149">
        <f t="shared" si="220"/>
        <v>0</v>
      </c>
      <c r="BQ327" s="228"/>
      <c r="BR327" s="228"/>
      <c r="BS327" s="112" t="s">
        <v>1986</v>
      </c>
      <c r="BT327" s="112"/>
      <c r="BU327" s="126"/>
      <c r="BV327" s="126"/>
      <c r="BW327" s="117"/>
      <c r="BX327" s="117"/>
      <c r="BY327" s="127"/>
      <c r="BZ327" s="117"/>
      <c r="CA327" s="117"/>
      <c r="CB327" s="208"/>
      <c r="CC327" s="209"/>
      <c r="CD327" s="209"/>
      <c r="CE327" s="96"/>
      <c r="CF327" s="99"/>
      <c r="CG327" s="99"/>
      <c r="CH327" s="208"/>
      <c r="CI327" s="208"/>
      <c r="CJ327" s="208"/>
      <c r="CK327" s="208"/>
      <c r="CL327" s="208"/>
      <c r="CM327" s="209"/>
      <c r="CN327" s="209"/>
      <c r="CO327" s="209"/>
      <c r="CP327" s="96"/>
      <c r="CQ327" s="99"/>
      <c r="CR327" s="99"/>
      <c r="CS327" s="96"/>
      <c r="CT327" s="99"/>
      <c r="CU327" s="99"/>
      <c r="CV327" s="208"/>
      <c r="CW327" s="208"/>
      <c r="CX327" s="209"/>
      <c r="CY327" s="208"/>
      <c r="CZ327" s="209"/>
      <c r="DA327" s="209"/>
      <c r="DB327" s="96"/>
      <c r="DC327" s="99"/>
      <c r="DD327" s="208"/>
      <c r="DE327" s="209"/>
      <c r="DF327" s="209"/>
      <c r="DG327" s="209"/>
      <c r="DH327" s="117"/>
      <c r="DI327" s="117"/>
      <c r="DJ327" s="117"/>
      <c r="DK327" s="117"/>
      <c r="DL327" s="117"/>
      <c r="DM327" s="148"/>
      <c r="DN327" s="148"/>
      <c r="DO327" s="148"/>
      <c r="DP327" s="117"/>
      <c r="DQ327" s="117"/>
      <c r="DR327" s="159"/>
      <c r="DS327" s="117"/>
      <c r="DT327" s="14">
        <v>1</v>
      </c>
    </row>
    <row r="328" s="25" customFormat="1" ht="63" customHeight="1" spans="1:124">
      <c r="A328" s="90">
        <f>+SUBTOTAL(3,G$6:$G328)</f>
        <v>297</v>
      </c>
      <c r="B328" s="94"/>
      <c r="C328" s="98"/>
      <c r="D328" s="98"/>
      <c r="E328" s="98"/>
      <c r="F328" s="95"/>
      <c r="G328" s="94" t="s">
        <v>748</v>
      </c>
      <c r="H328" s="94" t="s">
        <v>1785</v>
      </c>
      <c r="I328" s="94"/>
      <c r="J328" s="112" t="s">
        <v>1991</v>
      </c>
      <c r="K328" s="110" t="s">
        <v>1992</v>
      </c>
      <c r="L328" s="90">
        <v>1</v>
      </c>
      <c r="M328" s="94" t="s">
        <v>258</v>
      </c>
      <c r="N328" s="90"/>
      <c r="O328" s="90"/>
      <c r="P328" s="90"/>
      <c r="Q328" s="98"/>
      <c r="R328" s="120"/>
      <c r="S328" s="120" t="s">
        <v>1993</v>
      </c>
      <c r="T328" s="120"/>
      <c r="U328" s="94" t="s">
        <v>1994</v>
      </c>
      <c r="V328" s="95"/>
      <c r="W328" s="95" t="s">
        <v>1995</v>
      </c>
      <c r="X328" s="110" t="s">
        <v>1223</v>
      </c>
      <c r="Y328" s="110" t="s">
        <v>1758</v>
      </c>
      <c r="Z328" s="120"/>
      <c r="AA328" s="94" t="s">
        <v>350</v>
      </c>
      <c r="AB328" s="95" t="s">
        <v>351</v>
      </c>
      <c r="AC328" s="95" t="s">
        <v>1759</v>
      </c>
      <c r="AD328" s="94" t="s">
        <v>118</v>
      </c>
      <c r="AE328" s="95"/>
      <c r="AF328" s="140" t="s">
        <v>134</v>
      </c>
      <c r="AG328" s="95"/>
      <c r="AH328" s="95"/>
      <c r="AI328" s="95"/>
      <c r="AJ328" s="148">
        <v>4.5</v>
      </c>
      <c r="AK328" s="148"/>
      <c r="AL328" s="148"/>
      <c r="AM328" s="148"/>
      <c r="AN328" s="148"/>
      <c r="AO328" s="148"/>
      <c r="AP328" s="98">
        <f t="shared" si="225"/>
        <v>0</v>
      </c>
      <c r="AQ328" s="98"/>
      <c r="AR328" s="125"/>
      <c r="AS328" s="127"/>
      <c r="AT328" s="98"/>
      <c r="AU328" s="98"/>
      <c r="AV328" s="98"/>
      <c r="AW328" s="98"/>
      <c r="AX328" s="98"/>
      <c r="AY328" s="98"/>
      <c r="AZ328" s="98"/>
      <c r="BA328" s="98"/>
      <c r="BB328" s="98"/>
      <c r="BC328" s="98"/>
      <c r="BD328" s="172"/>
      <c r="BE328" s="197">
        <f t="shared" si="226"/>
        <v>0</v>
      </c>
      <c r="BF328" s="201"/>
      <c r="BG328" s="194">
        <f t="shared" si="231"/>
        <v>0</v>
      </c>
      <c r="BH328" s="98"/>
      <c r="BI328" s="125"/>
      <c r="BJ328" s="127"/>
      <c r="BK328" s="202"/>
      <c r="BL328" s="119"/>
      <c r="BM328" s="119"/>
      <c r="BN328" s="202"/>
      <c r="BO328" s="202"/>
      <c r="BP328" s="149">
        <f t="shared" si="220"/>
        <v>0</v>
      </c>
      <c r="BQ328" s="298"/>
      <c r="BR328" s="298"/>
      <c r="BS328" s="119"/>
      <c r="BT328" s="124"/>
      <c r="BU328" s="126"/>
      <c r="BV328" s="126"/>
      <c r="BW328" s="127"/>
      <c r="BX328" s="127"/>
      <c r="BY328" s="127"/>
      <c r="BZ328" s="127"/>
      <c r="CA328" s="127"/>
      <c r="CB328" s="199"/>
      <c r="CC328" s="199"/>
      <c r="CD328" s="199"/>
      <c r="CE328" s="95"/>
      <c r="CF328" s="95"/>
      <c r="CG328" s="95"/>
      <c r="CH328" s="199"/>
      <c r="CI328" s="199"/>
      <c r="CJ328" s="199"/>
      <c r="CK328" s="199"/>
      <c r="CL328" s="95"/>
      <c r="CM328" s="95"/>
      <c r="CN328" s="95"/>
      <c r="CO328" s="95"/>
      <c r="CP328" s="199"/>
      <c r="CQ328" s="199"/>
      <c r="CR328" s="199"/>
      <c r="CS328" s="95"/>
      <c r="CT328" s="95"/>
      <c r="CU328" s="95"/>
      <c r="CV328" s="95"/>
      <c r="CW328" s="95"/>
      <c r="CX328" s="95"/>
      <c r="CY328" s="95"/>
      <c r="CZ328" s="95"/>
      <c r="DA328" s="95"/>
      <c r="DB328" s="95"/>
      <c r="DC328" s="95"/>
      <c r="DD328" s="199"/>
      <c r="DE328" s="199"/>
      <c r="DF328" s="199"/>
      <c r="DG328" s="199"/>
      <c r="DH328" s="90"/>
      <c r="DI328" s="90"/>
      <c r="DJ328" s="90"/>
      <c r="DK328" s="90"/>
      <c r="DL328" s="90"/>
      <c r="DM328" s="148"/>
      <c r="DN328" s="148"/>
      <c r="DO328" s="148"/>
      <c r="DP328" s="90"/>
      <c r="DQ328" s="90"/>
      <c r="DR328" s="94"/>
      <c r="DS328" s="98"/>
      <c r="DT328" s="14"/>
    </row>
    <row r="329" s="49" customFormat="1" ht="63" customHeight="1" spans="1:124">
      <c r="A329" s="90">
        <f>+SUBTOTAL(3,G$6:$G329)</f>
        <v>298</v>
      </c>
      <c r="B329" s="104"/>
      <c r="C329" s="98"/>
      <c r="D329" s="98"/>
      <c r="E329" s="98"/>
      <c r="F329" s="126"/>
      <c r="G329" s="94" t="s">
        <v>748</v>
      </c>
      <c r="H329" s="94" t="s">
        <v>1785</v>
      </c>
      <c r="I329" s="94"/>
      <c r="J329" s="110" t="s">
        <v>1996</v>
      </c>
      <c r="K329" s="110" t="s">
        <v>1997</v>
      </c>
      <c r="L329" s="90">
        <v>1</v>
      </c>
      <c r="M329" s="94" t="s">
        <v>258</v>
      </c>
      <c r="N329" s="398"/>
      <c r="O329" s="398"/>
      <c r="P329" s="398"/>
      <c r="Q329" s="126"/>
      <c r="R329" s="400"/>
      <c r="S329" s="90" t="s">
        <v>1998</v>
      </c>
      <c r="T329" s="401"/>
      <c r="U329" s="94" t="s">
        <v>1999</v>
      </c>
      <c r="V329" s="401"/>
      <c r="W329" s="94" t="s">
        <v>2000</v>
      </c>
      <c r="X329" s="110" t="s">
        <v>1223</v>
      </c>
      <c r="Y329" s="110" t="s">
        <v>1758</v>
      </c>
      <c r="Z329" s="400"/>
      <c r="AA329" s="94" t="s">
        <v>350</v>
      </c>
      <c r="AB329" s="95" t="s">
        <v>351</v>
      </c>
      <c r="AC329" s="95" t="s">
        <v>1759</v>
      </c>
      <c r="AD329" s="400"/>
      <c r="AE329" s="126"/>
      <c r="AF329" s="140" t="s">
        <v>134</v>
      </c>
      <c r="AG329" s="126"/>
      <c r="AH329" s="126"/>
      <c r="AI329" s="126"/>
      <c r="AJ329" s="148">
        <v>2</v>
      </c>
      <c r="AK329" s="402"/>
      <c r="AL329" s="402"/>
      <c r="AM329" s="402"/>
      <c r="AN329" s="402"/>
      <c r="AO329" s="402"/>
      <c r="AP329" s="98">
        <f t="shared" si="225"/>
        <v>0</v>
      </c>
      <c r="AQ329" s="98"/>
      <c r="AR329" s="403"/>
      <c r="AS329" s="403"/>
      <c r="AT329" s="404"/>
      <c r="AU329" s="405"/>
      <c r="AV329" s="404"/>
      <c r="AW329" s="404"/>
      <c r="AX329" s="404"/>
      <c r="AY329" s="404"/>
      <c r="AZ329" s="404"/>
      <c r="BA329" s="404"/>
      <c r="BB329" s="404"/>
      <c r="BC329" s="404"/>
      <c r="BD329" s="407"/>
      <c r="BE329" s="197">
        <f t="shared" si="226"/>
        <v>0</v>
      </c>
      <c r="BF329" s="409"/>
      <c r="BG329" s="194">
        <f t="shared" si="231"/>
        <v>0</v>
      </c>
      <c r="BH329" s="404"/>
      <c r="BI329" s="403"/>
      <c r="BJ329" s="403"/>
      <c r="BK329" s="410">
        <v>45048</v>
      </c>
      <c r="BL329" s="411"/>
      <c r="BM329" s="411"/>
      <c r="BN329" s="202">
        <v>45992</v>
      </c>
      <c r="BO329" s="348"/>
      <c r="BP329" s="149">
        <f t="shared" si="220"/>
        <v>0</v>
      </c>
      <c r="BQ329" s="412"/>
      <c r="BR329" s="412"/>
      <c r="BS329" s="413"/>
      <c r="BT329" s="414"/>
      <c r="BU329" s="260"/>
      <c r="BV329" s="260"/>
      <c r="BW329" s="403"/>
      <c r="BX329" s="403"/>
      <c r="BY329" s="414"/>
      <c r="BZ329" s="403"/>
      <c r="CA329" s="403"/>
      <c r="CB329" s="104"/>
      <c r="CC329" s="104"/>
      <c r="CD329" s="104"/>
      <c r="CE329" s="104"/>
      <c r="CF329" s="104"/>
      <c r="CG329" s="104"/>
      <c r="CH329" s="104"/>
      <c r="CI329" s="104"/>
      <c r="CJ329" s="104"/>
      <c r="CK329" s="104"/>
      <c r="CL329" s="104"/>
      <c r="CM329" s="104"/>
      <c r="CN329" s="104"/>
      <c r="CO329" s="104"/>
      <c r="CP329" s="104"/>
      <c r="CQ329" s="104"/>
      <c r="CR329" s="104"/>
      <c r="CS329" s="104"/>
      <c r="CT329" s="104"/>
      <c r="CU329" s="104"/>
      <c r="CV329" s="104"/>
      <c r="CW329" s="104"/>
      <c r="CX329" s="104"/>
      <c r="CY329" s="104"/>
      <c r="CZ329" s="104"/>
      <c r="DA329" s="104"/>
      <c r="DB329" s="104"/>
      <c r="DC329" s="104"/>
      <c r="DD329" s="104"/>
      <c r="DE329" s="104"/>
      <c r="DF329" s="104"/>
      <c r="DG329" s="415"/>
      <c r="DH329" s="416"/>
      <c r="DI329" s="416"/>
      <c r="DJ329" s="416"/>
      <c r="DK329" s="416"/>
      <c r="DL329" s="416"/>
      <c r="DM329" s="402"/>
      <c r="DN329" s="402"/>
      <c r="DO329" s="402"/>
      <c r="DP329" s="416"/>
      <c r="DQ329" s="416"/>
      <c r="DR329" s="417" t="s">
        <v>2001</v>
      </c>
      <c r="DS329" s="104">
        <v>18947335335</v>
      </c>
      <c r="DT329" s="16"/>
    </row>
    <row r="330" s="49" customFormat="1" ht="80.1" customHeight="1" spans="1:124">
      <c r="A330" s="90">
        <f>+SUBTOTAL(3,G$6:$G330)</f>
        <v>299</v>
      </c>
      <c r="B330" s="104"/>
      <c r="C330" s="98"/>
      <c r="D330" s="98"/>
      <c r="E330" s="98"/>
      <c r="F330" s="126"/>
      <c r="G330" s="94" t="s">
        <v>748</v>
      </c>
      <c r="H330" s="94" t="s">
        <v>1785</v>
      </c>
      <c r="I330" s="94"/>
      <c r="J330" s="110" t="s">
        <v>2002</v>
      </c>
      <c r="K330" s="110" t="s">
        <v>2003</v>
      </c>
      <c r="L330" s="90">
        <v>1</v>
      </c>
      <c r="M330" s="94" t="s">
        <v>258</v>
      </c>
      <c r="N330" s="398"/>
      <c r="O330" s="398"/>
      <c r="P330" s="398"/>
      <c r="Q330" s="126"/>
      <c r="R330" s="400"/>
      <c r="S330" s="90" t="s">
        <v>2004</v>
      </c>
      <c r="T330" s="401"/>
      <c r="U330" s="94" t="s">
        <v>2005</v>
      </c>
      <c r="V330" s="401"/>
      <c r="W330" s="94" t="s">
        <v>2006</v>
      </c>
      <c r="X330" s="110" t="s">
        <v>1223</v>
      </c>
      <c r="Y330" s="110" t="s">
        <v>1758</v>
      </c>
      <c r="Z330" s="400"/>
      <c r="AA330" s="94" t="s">
        <v>350</v>
      </c>
      <c r="AB330" s="95" t="s">
        <v>351</v>
      </c>
      <c r="AC330" s="95" t="s">
        <v>1759</v>
      </c>
      <c r="AD330" s="400"/>
      <c r="AE330" s="126"/>
      <c r="AF330" s="140" t="s">
        <v>134</v>
      </c>
      <c r="AG330" s="126"/>
      <c r="AH330" s="126"/>
      <c r="AI330" s="126"/>
      <c r="AJ330" s="148">
        <v>5.1</v>
      </c>
      <c r="AK330" s="402"/>
      <c r="AL330" s="402"/>
      <c r="AM330" s="402"/>
      <c r="AN330" s="402"/>
      <c r="AO330" s="402"/>
      <c r="AP330" s="98">
        <f t="shared" si="225"/>
        <v>0</v>
      </c>
      <c r="AQ330" s="98"/>
      <c r="AR330" s="403"/>
      <c r="AS330" s="403"/>
      <c r="AT330" s="404"/>
      <c r="AU330" s="405"/>
      <c r="AV330" s="404"/>
      <c r="AW330" s="404"/>
      <c r="AX330" s="404"/>
      <c r="AY330" s="404"/>
      <c r="AZ330" s="404"/>
      <c r="BA330" s="404"/>
      <c r="BB330" s="404"/>
      <c r="BC330" s="404"/>
      <c r="BD330" s="407"/>
      <c r="BE330" s="197">
        <f t="shared" si="226"/>
        <v>0</v>
      </c>
      <c r="BF330" s="409"/>
      <c r="BG330" s="194">
        <f t="shared" si="231"/>
        <v>0</v>
      </c>
      <c r="BH330" s="404"/>
      <c r="BI330" s="403"/>
      <c r="BJ330" s="403"/>
      <c r="BK330" s="410">
        <v>45049</v>
      </c>
      <c r="BL330" s="411"/>
      <c r="BM330" s="411"/>
      <c r="BN330" s="202">
        <v>45778</v>
      </c>
      <c r="BO330" s="348"/>
      <c r="BP330" s="149">
        <f t="shared" si="220"/>
        <v>0</v>
      </c>
      <c r="BQ330" s="412"/>
      <c r="BR330" s="412"/>
      <c r="BS330" s="413"/>
      <c r="BT330" s="414"/>
      <c r="BU330" s="260"/>
      <c r="BV330" s="260"/>
      <c r="BW330" s="403"/>
      <c r="BX330" s="403"/>
      <c r="BY330" s="414"/>
      <c r="BZ330" s="403"/>
      <c r="CA330" s="403"/>
      <c r="CB330" s="104"/>
      <c r="CC330" s="104"/>
      <c r="CD330" s="104"/>
      <c r="CE330" s="104"/>
      <c r="CF330" s="104"/>
      <c r="CG330" s="104"/>
      <c r="CH330" s="104"/>
      <c r="CI330" s="104"/>
      <c r="CJ330" s="104"/>
      <c r="CK330" s="104"/>
      <c r="CL330" s="104"/>
      <c r="CM330" s="104"/>
      <c r="CN330" s="104"/>
      <c r="CO330" s="104"/>
      <c r="CP330" s="104"/>
      <c r="CQ330" s="104"/>
      <c r="CR330" s="104"/>
      <c r="CS330" s="104"/>
      <c r="CT330" s="104"/>
      <c r="CU330" s="104"/>
      <c r="CV330" s="104"/>
      <c r="CW330" s="104"/>
      <c r="CX330" s="104"/>
      <c r="CY330" s="104"/>
      <c r="CZ330" s="104"/>
      <c r="DA330" s="104"/>
      <c r="DB330" s="104"/>
      <c r="DC330" s="104"/>
      <c r="DD330" s="104"/>
      <c r="DE330" s="104"/>
      <c r="DF330" s="104"/>
      <c r="DG330" s="415"/>
      <c r="DH330" s="416"/>
      <c r="DI330" s="416"/>
      <c r="DJ330" s="416"/>
      <c r="DK330" s="416"/>
      <c r="DL330" s="416"/>
      <c r="DM330" s="402"/>
      <c r="DN330" s="402"/>
      <c r="DO330" s="402"/>
      <c r="DP330" s="416"/>
      <c r="DQ330" s="416"/>
      <c r="DR330" s="140" t="s">
        <v>2007</v>
      </c>
      <c r="DS330" s="104">
        <v>15704926660</v>
      </c>
      <c r="DT330" s="16"/>
    </row>
    <row r="331" s="49" customFormat="1" ht="65.1" customHeight="1" spans="1:124">
      <c r="A331" s="90">
        <f>+SUBTOTAL(3,G$6:$G331)</f>
        <v>300</v>
      </c>
      <c r="B331" s="104"/>
      <c r="C331" s="98"/>
      <c r="D331" s="98"/>
      <c r="E331" s="98"/>
      <c r="F331" s="126"/>
      <c r="G331" s="94" t="s">
        <v>748</v>
      </c>
      <c r="H331" s="94" t="s">
        <v>1785</v>
      </c>
      <c r="I331" s="94"/>
      <c r="J331" s="110" t="s">
        <v>2008</v>
      </c>
      <c r="K331" s="110" t="s">
        <v>2009</v>
      </c>
      <c r="L331" s="90">
        <v>1</v>
      </c>
      <c r="M331" s="94" t="s">
        <v>258</v>
      </c>
      <c r="N331" s="398"/>
      <c r="O331" s="398"/>
      <c r="P331" s="398"/>
      <c r="Q331" s="126"/>
      <c r="R331" s="400"/>
      <c r="S331" s="95" t="s">
        <v>2010</v>
      </c>
      <c r="T331" s="401"/>
      <c r="U331" s="94" t="s">
        <v>2011</v>
      </c>
      <c r="V331" s="401"/>
      <c r="W331" s="94" t="s">
        <v>2012</v>
      </c>
      <c r="X331" s="110" t="s">
        <v>1223</v>
      </c>
      <c r="Y331" s="110" t="s">
        <v>1758</v>
      </c>
      <c r="Z331" s="400"/>
      <c r="AA331" s="94" t="s">
        <v>350</v>
      </c>
      <c r="AB331" s="95" t="s">
        <v>351</v>
      </c>
      <c r="AC331" s="95" t="s">
        <v>1759</v>
      </c>
      <c r="AD331" s="400"/>
      <c r="AE331" s="126"/>
      <c r="AF331" s="140" t="s">
        <v>134</v>
      </c>
      <c r="AG331" s="126"/>
      <c r="AH331" s="126"/>
      <c r="AI331" s="126"/>
      <c r="AJ331" s="94">
        <v>0.15</v>
      </c>
      <c r="AK331" s="402"/>
      <c r="AL331" s="402"/>
      <c r="AM331" s="402"/>
      <c r="AN331" s="402"/>
      <c r="AO331" s="402"/>
      <c r="AP331" s="98">
        <f t="shared" si="225"/>
        <v>0</v>
      </c>
      <c r="AQ331" s="98"/>
      <c r="AR331" s="403"/>
      <c r="AS331" s="403"/>
      <c r="AT331" s="404"/>
      <c r="AU331" s="405"/>
      <c r="AV331" s="404"/>
      <c r="AW331" s="404"/>
      <c r="AX331" s="404"/>
      <c r="AY331" s="404"/>
      <c r="AZ331" s="404"/>
      <c r="BA331" s="404"/>
      <c r="BB331" s="404"/>
      <c r="BC331" s="404"/>
      <c r="BD331" s="407"/>
      <c r="BE331" s="197">
        <f t="shared" si="226"/>
        <v>0</v>
      </c>
      <c r="BF331" s="409"/>
      <c r="BG331" s="194">
        <f t="shared" si="231"/>
        <v>0</v>
      </c>
      <c r="BH331" s="404"/>
      <c r="BI331" s="403"/>
      <c r="BJ331" s="403"/>
      <c r="BK331" s="410">
        <v>45050</v>
      </c>
      <c r="BL331" s="411"/>
      <c r="BM331" s="411"/>
      <c r="BN331" s="202">
        <v>45809</v>
      </c>
      <c r="BO331" s="348"/>
      <c r="BP331" s="149">
        <f t="shared" si="220"/>
        <v>0</v>
      </c>
      <c r="BQ331" s="412"/>
      <c r="BR331" s="412"/>
      <c r="BS331" s="413"/>
      <c r="BT331" s="414"/>
      <c r="BU331" s="260"/>
      <c r="BV331" s="260"/>
      <c r="BW331" s="403"/>
      <c r="BX331" s="403"/>
      <c r="BY331" s="414"/>
      <c r="BZ331" s="403"/>
      <c r="CA331" s="403"/>
      <c r="CB331" s="104"/>
      <c r="CC331" s="104"/>
      <c r="CD331" s="104"/>
      <c r="CE331" s="104"/>
      <c r="CF331" s="104"/>
      <c r="CG331" s="104"/>
      <c r="CH331" s="104"/>
      <c r="CI331" s="104"/>
      <c r="CJ331" s="104"/>
      <c r="CK331" s="104"/>
      <c r="CL331" s="104"/>
      <c r="CM331" s="104"/>
      <c r="CN331" s="104"/>
      <c r="CO331" s="104"/>
      <c r="CP331" s="104"/>
      <c r="CQ331" s="104"/>
      <c r="CR331" s="104"/>
      <c r="CS331" s="104"/>
      <c r="CT331" s="104"/>
      <c r="CU331" s="104"/>
      <c r="CV331" s="104"/>
      <c r="CW331" s="104"/>
      <c r="CX331" s="104"/>
      <c r="CY331" s="104"/>
      <c r="CZ331" s="104"/>
      <c r="DA331" s="104"/>
      <c r="DB331" s="104"/>
      <c r="DC331" s="104"/>
      <c r="DD331" s="104"/>
      <c r="DE331" s="104"/>
      <c r="DF331" s="104"/>
      <c r="DG331" s="415"/>
      <c r="DH331" s="416"/>
      <c r="DI331" s="416"/>
      <c r="DJ331" s="416"/>
      <c r="DK331" s="416"/>
      <c r="DL331" s="416"/>
      <c r="DM331" s="402"/>
      <c r="DN331" s="402"/>
      <c r="DO331" s="402"/>
      <c r="DP331" s="416"/>
      <c r="DQ331" s="416"/>
      <c r="DR331" s="94" t="s">
        <v>2013</v>
      </c>
      <c r="DS331" s="104" t="s">
        <v>2014</v>
      </c>
      <c r="DT331" s="16"/>
    </row>
    <row r="332" s="14" customFormat="1" ht="65.1" customHeight="1" spans="1:123">
      <c r="A332" s="90">
        <f>+SUBTOTAL(3,G$6:$G332)</f>
        <v>301</v>
      </c>
      <c r="B332" s="94" t="e">
        <f t="shared" ref="B332:B339" si="232">_xlfn.IFS(AND(BI332="否",BX332="办结"),"手续已办结未开工",AND(BI332="是",BX332="未办结"),"手续未办结已开工",AND(BI332="否",BX332="未办结"),"手续未办结未开工",AND(BI332="是",BX332="办结"),"手续已办结已开工")</f>
        <v>#N/A</v>
      </c>
      <c r="C332" s="98"/>
      <c r="D332" s="98"/>
      <c r="E332" s="98"/>
      <c r="F332" s="95"/>
      <c r="G332" s="94" t="s">
        <v>748</v>
      </c>
      <c r="H332" s="94" t="s">
        <v>1785</v>
      </c>
      <c r="I332" s="94"/>
      <c r="J332" s="112" t="s">
        <v>2015</v>
      </c>
      <c r="K332" s="110" t="s">
        <v>2016</v>
      </c>
      <c r="L332" s="90">
        <v>1</v>
      </c>
      <c r="M332" s="94" t="s">
        <v>244</v>
      </c>
      <c r="N332" s="90"/>
      <c r="O332" s="90"/>
      <c r="P332" s="90"/>
      <c r="Q332" s="98"/>
      <c r="R332" s="90"/>
      <c r="S332" s="90" t="s">
        <v>2017</v>
      </c>
      <c r="T332" s="90"/>
      <c r="U332" s="94" t="s">
        <v>1828</v>
      </c>
      <c r="V332" s="95" t="s">
        <v>1734</v>
      </c>
      <c r="W332" s="95" t="s">
        <v>2018</v>
      </c>
      <c r="X332" s="110" t="s">
        <v>1223</v>
      </c>
      <c r="Y332" s="110" t="s">
        <v>1223</v>
      </c>
      <c r="Z332" s="120"/>
      <c r="AA332" s="94" t="s">
        <v>350</v>
      </c>
      <c r="AB332" s="95" t="s">
        <v>351</v>
      </c>
      <c r="AC332" s="95" t="s">
        <v>1759</v>
      </c>
      <c r="AD332" s="123" t="s">
        <v>118</v>
      </c>
      <c r="AE332" s="95"/>
      <c r="AF332" s="140" t="s">
        <v>134</v>
      </c>
      <c r="AG332" s="95"/>
      <c r="AH332" s="95"/>
      <c r="AI332" s="95"/>
      <c r="AJ332" s="148">
        <v>7.7876</v>
      </c>
      <c r="AK332" s="148"/>
      <c r="AL332" s="148"/>
      <c r="AM332" s="148">
        <v>2</v>
      </c>
      <c r="AN332" s="148">
        <v>2</v>
      </c>
      <c r="AO332" s="148"/>
      <c r="AP332" s="98">
        <f t="shared" si="225"/>
        <v>2</v>
      </c>
      <c r="AQ332" s="98"/>
      <c r="AR332" s="125" t="s">
        <v>231</v>
      </c>
      <c r="AS332" s="127">
        <f t="shared" ref="AS332:AS339" si="233">+IF(OR(AR332="是",AR332="完工"),1,0)</f>
        <v>0</v>
      </c>
      <c r="AT332" s="148"/>
      <c r="AU332" s="148"/>
      <c r="AV332" s="148"/>
      <c r="AW332" s="98"/>
      <c r="AX332" s="98"/>
      <c r="AY332" s="98"/>
      <c r="AZ332" s="148"/>
      <c r="BA332" s="148"/>
      <c r="BB332" s="148"/>
      <c r="BC332" s="148"/>
      <c r="BD332" s="175"/>
      <c r="BE332" s="197">
        <f t="shared" si="226"/>
        <v>0</v>
      </c>
      <c r="BF332" s="198"/>
      <c r="BG332" s="194">
        <f t="shared" si="231"/>
        <v>0</v>
      </c>
      <c r="BH332" s="148"/>
      <c r="BI332" s="125" t="s">
        <v>231</v>
      </c>
      <c r="BJ332" s="127">
        <f t="shared" ref="BJ332:BJ339" si="234">+IF(OR(BI332="是",BI332="完工"),1,0)</f>
        <v>0</v>
      </c>
      <c r="BK332" s="202"/>
      <c r="BL332" s="215"/>
      <c r="BM332" s="215"/>
      <c r="BN332" s="202"/>
      <c r="BO332" s="295"/>
      <c r="BP332" s="149">
        <f t="shared" si="220"/>
        <v>0</v>
      </c>
      <c r="BQ332" s="298">
        <f t="shared" ref="BQ332:BQ339" si="235">BP332/AM332</f>
        <v>0</v>
      </c>
      <c r="BR332" s="298"/>
      <c r="BS332" s="215"/>
      <c r="BT332" s="297"/>
      <c r="BU332" s="126"/>
      <c r="BV332" s="126"/>
      <c r="BW332" s="127">
        <f t="shared" ref="BW332:BW339" si="236">+COUNTIF(CB332:DD332,"否")</f>
        <v>3</v>
      </c>
      <c r="BX332" s="127"/>
      <c r="BY332" s="127"/>
      <c r="BZ332" s="127"/>
      <c r="CA332" s="127"/>
      <c r="CB332" s="199" t="s">
        <v>121</v>
      </c>
      <c r="CC332" s="199"/>
      <c r="CD332" s="199"/>
      <c r="CE332" s="95" t="s">
        <v>125</v>
      </c>
      <c r="CF332" s="95"/>
      <c r="CG332" s="95"/>
      <c r="CH332" s="199" t="s">
        <v>231</v>
      </c>
      <c r="CI332" s="199"/>
      <c r="CJ332" s="199"/>
      <c r="CK332" s="199"/>
      <c r="CL332" s="95" t="s">
        <v>125</v>
      </c>
      <c r="CM332" s="95"/>
      <c r="CN332" s="95"/>
      <c r="CO332" s="95"/>
      <c r="CP332" s="199" t="s">
        <v>231</v>
      </c>
      <c r="CQ332" s="199"/>
      <c r="CR332" s="199"/>
      <c r="CS332" s="95" t="s">
        <v>125</v>
      </c>
      <c r="CT332" s="95"/>
      <c r="CU332" s="95"/>
      <c r="CV332" s="95" t="s">
        <v>125</v>
      </c>
      <c r="CW332" s="95" t="s">
        <v>125</v>
      </c>
      <c r="CX332" s="95"/>
      <c r="CY332" s="95" t="s">
        <v>125</v>
      </c>
      <c r="CZ332" s="95"/>
      <c r="DA332" s="95"/>
      <c r="DB332" s="95" t="s">
        <v>125</v>
      </c>
      <c r="DC332" s="95"/>
      <c r="DD332" s="199" t="s">
        <v>231</v>
      </c>
      <c r="DE332" s="199"/>
      <c r="DF332" s="199"/>
      <c r="DG332" s="199"/>
      <c r="DH332" s="90"/>
      <c r="DI332" s="90"/>
      <c r="DJ332" s="90"/>
      <c r="DK332" s="90"/>
      <c r="DL332" s="90"/>
      <c r="DM332" s="148">
        <v>2</v>
      </c>
      <c r="DN332" s="148"/>
      <c r="DO332" s="148">
        <v>2</v>
      </c>
      <c r="DP332" s="90"/>
      <c r="DQ332" s="90"/>
      <c r="DR332" s="94" t="s">
        <v>1831</v>
      </c>
      <c r="DS332" s="90">
        <v>15049412575</v>
      </c>
    </row>
    <row r="333" s="14" customFormat="1" ht="65.1" customHeight="1" spans="1:123">
      <c r="A333" s="90">
        <f>+SUBTOTAL(3,G$6:$G333)</f>
        <v>302</v>
      </c>
      <c r="B333" s="94" t="e">
        <f t="shared" si="232"/>
        <v>#N/A</v>
      </c>
      <c r="C333" s="98"/>
      <c r="D333" s="98"/>
      <c r="E333" s="98"/>
      <c r="F333" s="95"/>
      <c r="G333" s="94" t="s">
        <v>748</v>
      </c>
      <c r="H333" s="94" t="s">
        <v>1785</v>
      </c>
      <c r="I333" s="94"/>
      <c r="J333" s="112" t="s">
        <v>2019</v>
      </c>
      <c r="K333" s="110" t="s">
        <v>2020</v>
      </c>
      <c r="L333" s="90">
        <v>1</v>
      </c>
      <c r="M333" s="94" t="s">
        <v>244</v>
      </c>
      <c r="N333" s="90"/>
      <c r="O333" s="90"/>
      <c r="P333" s="90"/>
      <c r="Q333" s="98"/>
      <c r="R333" s="90"/>
      <c r="S333" s="90" t="s">
        <v>2021</v>
      </c>
      <c r="T333" s="90"/>
      <c r="U333" s="94" t="s">
        <v>1828</v>
      </c>
      <c r="V333" s="95" t="s">
        <v>1734</v>
      </c>
      <c r="W333" s="95" t="s">
        <v>2018</v>
      </c>
      <c r="X333" s="110" t="s">
        <v>1223</v>
      </c>
      <c r="Y333" s="110" t="s">
        <v>1223</v>
      </c>
      <c r="Z333" s="120"/>
      <c r="AA333" s="94" t="s">
        <v>350</v>
      </c>
      <c r="AB333" s="95" t="s">
        <v>351</v>
      </c>
      <c r="AC333" s="95" t="s">
        <v>1759</v>
      </c>
      <c r="AD333" s="123" t="s">
        <v>118</v>
      </c>
      <c r="AE333" s="95"/>
      <c r="AF333" s="140" t="s">
        <v>134</v>
      </c>
      <c r="AG333" s="95"/>
      <c r="AH333" s="95"/>
      <c r="AI333" s="95"/>
      <c r="AJ333" s="148">
        <v>7.0468</v>
      </c>
      <c r="AK333" s="148"/>
      <c r="AL333" s="148"/>
      <c r="AM333" s="148">
        <v>2</v>
      </c>
      <c r="AN333" s="148">
        <v>2</v>
      </c>
      <c r="AO333" s="148"/>
      <c r="AP333" s="98">
        <f t="shared" si="225"/>
        <v>2</v>
      </c>
      <c r="AQ333" s="98"/>
      <c r="AR333" s="125" t="s">
        <v>231</v>
      </c>
      <c r="AS333" s="127">
        <f t="shared" si="233"/>
        <v>0</v>
      </c>
      <c r="AT333" s="148"/>
      <c r="AU333" s="148"/>
      <c r="AV333" s="148"/>
      <c r="AW333" s="98"/>
      <c r="AX333" s="98"/>
      <c r="AY333" s="98"/>
      <c r="AZ333" s="148"/>
      <c r="BA333" s="148"/>
      <c r="BB333" s="148"/>
      <c r="BC333" s="148"/>
      <c r="BD333" s="175"/>
      <c r="BE333" s="197">
        <f t="shared" si="226"/>
        <v>0</v>
      </c>
      <c r="BF333" s="198"/>
      <c r="BG333" s="194">
        <f t="shared" si="231"/>
        <v>0</v>
      </c>
      <c r="BH333" s="148"/>
      <c r="BI333" s="125" t="s">
        <v>231</v>
      </c>
      <c r="BJ333" s="127">
        <f t="shared" si="234"/>
        <v>0</v>
      </c>
      <c r="BK333" s="202"/>
      <c r="BL333" s="215"/>
      <c r="BM333" s="215"/>
      <c r="BN333" s="202"/>
      <c r="BO333" s="295"/>
      <c r="BP333" s="149">
        <f t="shared" si="220"/>
        <v>0</v>
      </c>
      <c r="BQ333" s="298">
        <f t="shared" si="235"/>
        <v>0</v>
      </c>
      <c r="BR333" s="298"/>
      <c r="BS333" s="215"/>
      <c r="BT333" s="297"/>
      <c r="BU333" s="126"/>
      <c r="BV333" s="126"/>
      <c r="BW333" s="127">
        <f t="shared" si="236"/>
        <v>3</v>
      </c>
      <c r="BX333" s="127"/>
      <c r="BY333" s="127"/>
      <c r="BZ333" s="127"/>
      <c r="CA333" s="127"/>
      <c r="CB333" s="199" t="s">
        <v>121</v>
      </c>
      <c r="CC333" s="199"/>
      <c r="CD333" s="199"/>
      <c r="CE333" s="95" t="s">
        <v>125</v>
      </c>
      <c r="CF333" s="95"/>
      <c r="CG333" s="95"/>
      <c r="CH333" s="199" t="s">
        <v>231</v>
      </c>
      <c r="CI333" s="199"/>
      <c r="CJ333" s="199"/>
      <c r="CK333" s="199"/>
      <c r="CL333" s="95" t="s">
        <v>125</v>
      </c>
      <c r="CM333" s="95"/>
      <c r="CN333" s="95"/>
      <c r="CO333" s="95"/>
      <c r="CP333" s="199" t="s">
        <v>231</v>
      </c>
      <c r="CQ333" s="199"/>
      <c r="CR333" s="199"/>
      <c r="CS333" s="95" t="s">
        <v>125</v>
      </c>
      <c r="CT333" s="95"/>
      <c r="CU333" s="95"/>
      <c r="CV333" s="95" t="s">
        <v>125</v>
      </c>
      <c r="CW333" s="95" t="s">
        <v>125</v>
      </c>
      <c r="CX333" s="95"/>
      <c r="CY333" s="95" t="s">
        <v>125</v>
      </c>
      <c r="CZ333" s="95"/>
      <c r="DA333" s="95"/>
      <c r="DB333" s="95" t="s">
        <v>125</v>
      </c>
      <c r="DC333" s="95"/>
      <c r="DD333" s="199" t="s">
        <v>231</v>
      </c>
      <c r="DE333" s="199"/>
      <c r="DF333" s="199"/>
      <c r="DG333" s="199"/>
      <c r="DH333" s="90"/>
      <c r="DI333" s="90"/>
      <c r="DJ333" s="90"/>
      <c r="DK333" s="90"/>
      <c r="DL333" s="90"/>
      <c r="DM333" s="148">
        <v>2</v>
      </c>
      <c r="DN333" s="148"/>
      <c r="DO333" s="148">
        <v>2</v>
      </c>
      <c r="DP333" s="90"/>
      <c r="DQ333" s="90"/>
      <c r="DR333" s="94" t="s">
        <v>1831</v>
      </c>
      <c r="DS333" s="90">
        <v>15049412575</v>
      </c>
    </row>
    <row r="334" s="14" customFormat="1" ht="65.1" customHeight="1" spans="1:123">
      <c r="A334" s="90">
        <f>+SUBTOTAL(3,G$6:$G334)</f>
        <v>303</v>
      </c>
      <c r="B334" s="94" t="e">
        <f t="shared" si="232"/>
        <v>#N/A</v>
      </c>
      <c r="C334" s="98"/>
      <c r="D334" s="98"/>
      <c r="E334" s="98"/>
      <c r="F334" s="95"/>
      <c r="G334" s="94" t="s">
        <v>748</v>
      </c>
      <c r="H334" s="94" t="s">
        <v>1785</v>
      </c>
      <c r="I334" s="94"/>
      <c r="J334" s="112" t="s">
        <v>2022</v>
      </c>
      <c r="K334" s="110" t="s">
        <v>2023</v>
      </c>
      <c r="L334" s="90">
        <v>1</v>
      </c>
      <c r="M334" s="94" t="s">
        <v>244</v>
      </c>
      <c r="N334" s="90"/>
      <c r="O334" s="90"/>
      <c r="P334" s="90"/>
      <c r="Q334" s="98"/>
      <c r="R334" s="90"/>
      <c r="S334" s="90"/>
      <c r="T334" s="90"/>
      <c r="U334" s="232" t="s">
        <v>1835</v>
      </c>
      <c r="V334" s="95" t="s">
        <v>1422</v>
      </c>
      <c r="W334" s="95" t="s">
        <v>145</v>
      </c>
      <c r="X334" s="110" t="s">
        <v>1223</v>
      </c>
      <c r="Y334" s="110" t="s">
        <v>1223</v>
      </c>
      <c r="Z334" s="120"/>
      <c r="AA334" s="94" t="s">
        <v>350</v>
      </c>
      <c r="AB334" s="95" t="s">
        <v>351</v>
      </c>
      <c r="AC334" s="95" t="s">
        <v>1759</v>
      </c>
      <c r="AD334" s="94" t="s">
        <v>118</v>
      </c>
      <c r="AE334" s="95"/>
      <c r="AF334" s="140" t="s">
        <v>134</v>
      </c>
      <c r="AG334" s="95"/>
      <c r="AH334" s="95"/>
      <c r="AI334" s="95"/>
      <c r="AJ334" s="148">
        <v>6</v>
      </c>
      <c r="AK334" s="148"/>
      <c r="AL334" s="148"/>
      <c r="AM334" s="148">
        <v>1.2</v>
      </c>
      <c r="AN334" s="148">
        <v>1.2</v>
      </c>
      <c r="AO334" s="148"/>
      <c r="AP334" s="98">
        <f t="shared" si="225"/>
        <v>1.2</v>
      </c>
      <c r="AQ334" s="98"/>
      <c r="AR334" s="125" t="s">
        <v>231</v>
      </c>
      <c r="AS334" s="127">
        <f t="shared" si="233"/>
        <v>0</v>
      </c>
      <c r="AT334" s="148"/>
      <c r="AU334" s="148"/>
      <c r="AV334" s="148"/>
      <c r="AW334" s="98"/>
      <c r="AX334" s="98"/>
      <c r="AY334" s="98"/>
      <c r="AZ334" s="148"/>
      <c r="BA334" s="148"/>
      <c r="BB334" s="148"/>
      <c r="BC334" s="148"/>
      <c r="BD334" s="175"/>
      <c r="BE334" s="197">
        <f t="shared" si="226"/>
        <v>0</v>
      </c>
      <c r="BF334" s="198"/>
      <c r="BG334" s="194">
        <f t="shared" si="231"/>
        <v>0</v>
      </c>
      <c r="BH334" s="148"/>
      <c r="BI334" s="125" t="s">
        <v>231</v>
      </c>
      <c r="BJ334" s="127">
        <f t="shared" si="234"/>
        <v>0</v>
      </c>
      <c r="BK334" s="202"/>
      <c r="BL334" s="215"/>
      <c r="BM334" s="215"/>
      <c r="BN334" s="202"/>
      <c r="BO334" s="295"/>
      <c r="BP334" s="149">
        <f t="shared" si="220"/>
        <v>0</v>
      </c>
      <c r="BQ334" s="298">
        <f t="shared" si="235"/>
        <v>0</v>
      </c>
      <c r="BR334" s="298"/>
      <c r="BS334" s="215"/>
      <c r="BT334" s="297"/>
      <c r="BU334" s="126"/>
      <c r="BV334" s="126"/>
      <c r="BW334" s="127">
        <f t="shared" si="236"/>
        <v>4</v>
      </c>
      <c r="BX334" s="127"/>
      <c r="BY334" s="127"/>
      <c r="BZ334" s="127"/>
      <c r="CA334" s="127"/>
      <c r="CB334" s="199" t="s">
        <v>231</v>
      </c>
      <c r="CC334" s="199"/>
      <c r="CD334" s="199"/>
      <c r="CE334" s="95" t="s">
        <v>125</v>
      </c>
      <c r="CF334" s="95"/>
      <c r="CG334" s="95"/>
      <c r="CH334" s="199" t="s">
        <v>231</v>
      </c>
      <c r="CI334" s="199"/>
      <c r="CJ334" s="199"/>
      <c r="CK334" s="199"/>
      <c r="CL334" s="95" t="s">
        <v>125</v>
      </c>
      <c r="CM334" s="95"/>
      <c r="CN334" s="95"/>
      <c r="CO334" s="95"/>
      <c r="CP334" s="199" t="s">
        <v>231</v>
      </c>
      <c r="CQ334" s="199"/>
      <c r="CR334" s="199"/>
      <c r="CS334" s="95" t="s">
        <v>125</v>
      </c>
      <c r="CT334" s="95"/>
      <c r="CU334" s="95"/>
      <c r="CV334" s="95" t="s">
        <v>125</v>
      </c>
      <c r="CW334" s="95" t="s">
        <v>125</v>
      </c>
      <c r="CX334" s="95"/>
      <c r="CY334" s="95" t="s">
        <v>125</v>
      </c>
      <c r="CZ334" s="95"/>
      <c r="DA334" s="95"/>
      <c r="DB334" s="95" t="s">
        <v>125</v>
      </c>
      <c r="DC334" s="95"/>
      <c r="DD334" s="199" t="s">
        <v>231</v>
      </c>
      <c r="DE334" s="199"/>
      <c r="DF334" s="199"/>
      <c r="DG334" s="199"/>
      <c r="DH334" s="90"/>
      <c r="DI334" s="90"/>
      <c r="DJ334" s="90"/>
      <c r="DK334" s="90"/>
      <c r="DL334" s="90"/>
      <c r="DM334" s="148">
        <v>1.2</v>
      </c>
      <c r="DN334" s="148"/>
      <c r="DO334" s="148">
        <v>1.2</v>
      </c>
      <c r="DP334" s="90"/>
      <c r="DQ334" s="90"/>
      <c r="DR334" s="94" t="s">
        <v>1839</v>
      </c>
      <c r="DS334" s="98">
        <v>13314774747</v>
      </c>
    </row>
    <row r="335" s="14" customFormat="1" ht="65.1" customHeight="1" spans="1:123">
      <c r="A335" s="90">
        <f>+SUBTOTAL(3,G$6:$G335)</f>
        <v>304</v>
      </c>
      <c r="B335" s="94" t="e">
        <f t="shared" si="232"/>
        <v>#N/A</v>
      </c>
      <c r="C335" s="95"/>
      <c r="D335" s="95"/>
      <c r="E335" s="95"/>
      <c r="F335" s="95"/>
      <c r="G335" s="94" t="s">
        <v>748</v>
      </c>
      <c r="H335" s="94" t="s">
        <v>1785</v>
      </c>
      <c r="I335" s="94"/>
      <c r="J335" s="112" t="s">
        <v>2024</v>
      </c>
      <c r="K335" s="110" t="s">
        <v>2025</v>
      </c>
      <c r="L335" s="90">
        <v>1</v>
      </c>
      <c r="M335" s="94" t="s">
        <v>244</v>
      </c>
      <c r="N335" s="90"/>
      <c r="O335" s="90"/>
      <c r="P335" s="90"/>
      <c r="Q335" s="98"/>
      <c r="R335" s="90"/>
      <c r="S335" s="94"/>
      <c r="T335" s="94"/>
      <c r="U335" s="90"/>
      <c r="V335" s="95" t="s">
        <v>1652</v>
      </c>
      <c r="W335" s="95" t="s">
        <v>145</v>
      </c>
      <c r="X335" s="110" t="s">
        <v>1223</v>
      </c>
      <c r="Y335" s="110" t="s">
        <v>1223</v>
      </c>
      <c r="Z335" s="120"/>
      <c r="AA335" s="94" t="s">
        <v>350</v>
      </c>
      <c r="AB335" s="95" t="s">
        <v>351</v>
      </c>
      <c r="AC335" s="95" t="s">
        <v>1759</v>
      </c>
      <c r="AD335" s="123" t="s">
        <v>118</v>
      </c>
      <c r="AE335" s="95"/>
      <c r="AF335" s="140" t="s">
        <v>134</v>
      </c>
      <c r="AG335" s="95"/>
      <c r="AH335" s="95"/>
      <c r="AI335" s="95"/>
      <c r="AJ335" s="148">
        <v>5.2</v>
      </c>
      <c r="AK335" s="148"/>
      <c r="AL335" s="148"/>
      <c r="AM335" s="148">
        <v>1</v>
      </c>
      <c r="AN335" s="148">
        <v>1</v>
      </c>
      <c r="AO335" s="148"/>
      <c r="AP335" s="98">
        <f t="shared" si="225"/>
        <v>1</v>
      </c>
      <c r="AQ335" s="98"/>
      <c r="AR335" s="125" t="s">
        <v>231</v>
      </c>
      <c r="AS335" s="127">
        <f t="shared" si="233"/>
        <v>0</v>
      </c>
      <c r="AT335" s="148"/>
      <c r="AU335" s="148"/>
      <c r="AV335" s="148"/>
      <c r="AW335" s="98"/>
      <c r="AX335" s="98"/>
      <c r="AY335" s="98"/>
      <c r="AZ335" s="148"/>
      <c r="BA335" s="148"/>
      <c r="BB335" s="148"/>
      <c r="BC335" s="148"/>
      <c r="BD335" s="175"/>
      <c r="BE335" s="197">
        <f t="shared" si="226"/>
        <v>0</v>
      </c>
      <c r="BF335" s="198"/>
      <c r="BG335" s="194">
        <f t="shared" si="231"/>
        <v>0</v>
      </c>
      <c r="BH335" s="148"/>
      <c r="BI335" s="125" t="s">
        <v>231</v>
      </c>
      <c r="BJ335" s="127">
        <f t="shared" si="234"/>
        <v>0</v>
      </c>
      <c r="BK335" s="202"/>
      <c r="BL335" s="215"/>
      <c r="BM335" s="215"/>
      <c r="BN335" s="202"/>
      <c r="BO335" s="295"/>
      <c r="BP335" s="149">
        <f t="shared" si="220"/>
        <v>0</v>
      </c>
      <c r="BQ335" s="298">
        <f t="shared" si="235"/>
        <v>0</v>
      </c>
      <c r="BR335" s="298"/>
      <c r="BS335" s="215"/>
      <c r="BT335" s="297"/>
      <c r="BU335" s="126"/>
      <c r="BV335" s="126"/>
      <c r="BW335" s="127">
        <f t="shared" si="236"/>
        <v>4</v>
      </c>
      <c r="BX335" s="127"/>
      <c r="BY335" s="127"/>
      <c r="BZ335" s="127"/>
      <c r="CA335" s="127"/>
      <c r="CB335" s="199" t="s">
        <v>231</v>
      </c>
      <c r="CC335" s="199"/>
      <c r="CD335" s="199"/>
      <c r="CE335" s="95" t="s">
        <v>125</v>
      </c>
      <c r="CF335" s="95"/>
      <c r="CG335" s="95"/>
      <c r="CH335" s="199" t="s">
        <v>231</v>
      </c>
      <c r="CI335" s="199"/>
      <c r="CJ335" s="199"/>
      <c r="CK335" s="199"/>
      <c r="CL335" s="95" t="s">
        <v>125</v>
      </c>
      <c r="CM335" s="95"/>
      <c r="CN335" s="95"/>
      <c r="CO335" s="95"/>
      <c r="CP335" s="199" t="s">
        <v>231</v>
      </c>
      <c r="CQ335" s="199"/>
      <c r="CR335" s="199"/>
      <c r="CS335" s="95" t="s">
        <v>125</v>
      </c>
      <c r="CT335" s="95"/>
      <c r="CU335" s="95"/>
      <c r="CV335" s="95" t="s">
        <v>125</v>
      </c>
      <c r="CW335" s="95" t="s">
        <v>125</v>
      </c>
      <c r="CX335" s="95"/>
      <c r="CY335" s="95" t="s">
        <v>125</v>
      </c>
      <c r="CZ335" s="95"/>
      <c r="DA335" s="95"/>
      <c r="DB335" s="95" t="s">
        <v>125</v>
      </c>
      <c r="DC335" s="95"/>
      <c r="DD335" s="199" t="s">
        <v>231</v>
      </c>
      <c r="DE335" s="199"/>
      <c r="DF335" s="199"/>
      <c r="DG335" s="199"/>
      <c r="DH335" s="90"/>
      <c r="DI335" s="90"/>
      <c r="DJ335" s="90"/>
      <c r="DK335" s="90"/>
      <c r="DL335" s="90"/>
      <c r="DM335" s="148">
        <v>1</v>
      </c>
      <c r="DN335" s="148"/>
      <c r="DO335" s="148">
        <v>1</v>
      </c>
      <c r="DP335" s="90"/>
      <c r="DQ335" s="90"/>
      <c r="DR335" s="123" t="s">
        <v>2026</v>
      </c>
      <c r="DS335" s="123" t="s">
        <v>2026</v>
      </c>
    </row>
    <row r="336" s="14" customFormat="1" ht="65.1" customHeight="1" spans="1:123">
      <c r="A336" s="90">
        <f>+SUBTOTAL(3,G$6:$G336)</f>
        <v>305</v>
      </c>
      <c r="B336" s="94" t="e">
        <f t="shared" si="232"/>
        <v>#N/A</v>
      </c>
      <c r="C336" s="95"/>
      <c r="D336" s="95"/>
      <c r="E336" s="95"/>
      <c r="F336" s="95"/>
      <c r="G336" s="94" t="s">
        <v>748</v>
      </c>
      <c r="H336" s="94" t="s">
        <v>1785</v>
      </c>
      <c r="I336" s="94"/>
      <c r="J336" s="112" t="s">
        <v>2027</v>
      </c>
      <c r="K336" s="110" t="s">
        <v>2028</v>
      </c>
      <c r="L336" s="90">
        <v>1</v>
      </c>
      <c r="M336" s="94" t="s">
        <v>244</v>
      </c>
      <c r="N336" s="90"/>
      <c r="O336" s="90"/>
      <c r="P336" s="90"/>
      <c r="Q336" s="98"/>
      <c r="R336" s="90"/>
      <c r="S336" s="90"/>
      <c r="T336" s="90"/>
      <c r="U336" s="94" t="s">
        <v>2029</v>
      </c>
      <c r="V336" s="95" t="s">
        <v>1652</v>
      </c>
      <c r="W336" s="95" t="s">
        <v>145</v>
      </c>
      <c r="X336" s="110" t="s">
        <v>1223</v>
      </c>
      <c r="Y336" s="110" t="s">
        <v>1223</v>
      </c>
      <c r="Z336" s="120"/>
      <c r="AA336" s="94" t="s">
        <v>350</v>
      </c>
      <c r="AB336" s="95" t="s">
        <v>351</v>
      </c>
      <c r="AC336" s="95" t="s">
        <v>1759</v>
      </c>
      <c r="AD336" s="94" t="s">
        <v>118</v>
      </c>
      <c r="AE336" s="95"/>
      <c r="AF336" s="140" t="s">
        <v>134</v>
      </c>
      <c r="AG336" s="95"/>
      <c r="AH336" s="95"/>
      <c r="AI336" s="95"/>
      <c r="AJ336" s="148">
        <v>1.2</v>
      </c>
      <c r="AK336" s="148"/>
      <c r="AL336" s="148"/>
      <c r="AM336" s="148">
        <v>0.5</v>
      </c>
      <c r="AN336" s="148">
        <v>0.5</v>
      </c>
      <c r="AO336" s="148"/>
      <c r="AP336" s="98">
        <f t="shared" si="225"/>
        <v>0.5</v>
      </c>
      <c r="AQ336" s="98"/>
      <c r="AR336" s="125" t="s">
        <v>231</v>
      </c>
      <c r="AS336" s="127">
        <f t="shared" si="233"/>
        <v>0</v>
      </c>
      <c r="AT336" s="148"/>
      <c r="AU336" s="148"/>
      <c r="AV336" s="148"/>
      <c r="AW336" s="98"/>
      <c r="AX336" s="98"/>
      <c r="AY336" s="98"/>
      <c r="AZ336" s="148"/>
      <c r="BA336" s="148"/>
      <c r="BB336" s="148"/>
      <c r="BC336" s="148"/>
      <c r="BD336" s="175"/>
      <c r="BE336" s="197">
        <f t="shared" si="226"/>
        <v>0</v>
      </c>
      <c r="BF336" s="198"/>
      <c r="BG336" s="194">
        <f t="shared" si="231"/>
        <v>0</v>
      </c>
      <c r="BH336" s="148"/>
      <c r="BI336" s="125" t="s">
        <v>231</v>
      </c>
      <c r="BJ336" s="127">
        <f t="shared" si="234"/>
        <v>0</v>
      </c>
      <c r="BK336" s="202"/>
      <c r="BL336" s="215"/>
      <c r="BM336" s="215"/>
      <c r="BN336" s="202"/>
      <c r="BO336" s="295"/>
      <c r="BP336" s="149">
        <f t="shared" si="220"/>
        <v>0</v>
      </c>
      <c r="BQ336" s="298">
        <f t="shared" si="235"/>
        <v>0</v>
      </c>
      <c r="BR336" s="298"/>
      <c r="BS336" s="215"/>
      <c r="BT336" s="297"/>
      <c r="BU336" s="126"/>
      <c r="BV336" s="126"/>
      <c r="BW336" s="127">
        <f t="shared" si="236"/>
        <v>4</v>
      </c>
      <c r="BX336" s="127"/>
      <c r="BY336" s="127"/>
      <c r="BZ336" s="127"/>
      <c r="CA336" s="127"/>
      <c r="CB336" s="199" t="s">
        <v>231</v>
      </c>
      <c r="CC336" s="199"/>
      <c r="CD336" s="199"/>
      <c r="CE336" s="95" t="s">
        <v>125</v>
      </c>
      <c r="CF336" s="95"/>
      <c r="CG336" s="95"/>
      <c r="CH336" s="199" t="s">
        <v>231</v>
      </c>
      <c r="CI336" s="199"/>
      <c r="CJ336" s="199"/>
      <c r="CK336" s="199"/>
      <c r="CL336" s="95" t="s">
        <v>125</v>
      </c>
      <c r="CM336" s="95"/>
      <c r="CN336" s="95"/>
      <c r="CO336" s="95"/>
      <c r="CP336" s="199" t="s">
        <v>231</v>
      </c>
      <c r="CQ336" s="199"/>
      <c r="CR336" s="199"/>
      <c r="CS336" s="95" t="s">
        <v>125</v>
      </c>
      <c r="CT336" s="95"/>
      <c r="CU336" s="95"/>
      <c r="CV336" s="95" t="s">
        <v>125</v>
      </c>
      <c r="CW336" s="95" t="s">
        <v>125</v>
      </c>
      <c r="CX336" s="95"/>
      <c r="CY336" s="95" t="s">
        <v>125</v>
      </c>
      <c r="CZ336" s="95"/>
      <c r="DA336" s="95"/>
      <c r="DB336" s="95" t="s">
        <v>125</v>
      </c>
      <c r="DC336" s="95"/>
      <c r="DD336" s="199" t="s">
        <v>231</v>
      </c>
      <c r="DE336" s="199"/>
      <c r="DF336" s="199"/>
      <c r="DG336" s="199"/>
      <c r="DH336" s="90"/>
      <c r="DI336" s="90"/>
      <c r="DJ336" s="90"/>
      <c r="DK336" s="90"/>
      <c r="DL336" s="90"/>
      <c r="DM336" s="148">
        <v>0.5</v>
      </c>
      <c r="DN336" s="148"/>
      <c r="DO336" s="148">
        <v>0.5</v>
      </c>
      <c r="DP336" s="90"/>
      <c r="DQ336" s="90"/>
      <c r="DR336" s="123" t="s">
        <v>2026</v>
      </c>
      <c r="DS336" s="123" t="s">
        <v>2026</v>
      </c>
    </row>
    <row r="337" s="14" customFormat="1" ht="92.1" customHeight="1" spans="1:124">
      <c r="A337" s="90">
        <f>+SUBTOTAL(3,G$6:$G337)</f>
        <v>306</v>
      </c>
      <c r="B337" s="94" t="e">
        <f t="shared" si="232"/>
        <v>#N/A</v>
      </c>
      <c r="C337" s="95"/>
      <c r="D337" s="95"/>
      <c r="E337" s="95"/>
      <c r="F337" s="95"/>
      <c r="G337" s="94" t="s">
        <v>748</v>
      </c>
      <c r="H337" s="94" t="s">
        <v>1785</v>
      </c>
      <c r="I337" s="94"/>
      <c r="J337" s="112" t="s">
        <v>2030</v>
      </c>
      <c r="K337" s="110" t="s">
        <v>2031</v>
      </c>
      <c r="L337" s="90">
        <v>1</v>
      </c>
      <c r="M337" s="94" t="s">
        <v>244</v>
      </c>
      <c r="N337" s="90"/>
      <c r="O337" s="90"/>
      <c r="P337" s="90"/>
      <c r="Q337" s="98"/>
      <c r="R337" s="90"/>
      <c r="S337" s="90" t="s">
        <v>2032</v>
      </c>
      <c r="T337" s="90"/>
      <c r="U337" s="94" t="s">
        <v>2033</v>
      </c>
      <c r="V337" s="95" t="s">
        <v>145</v>
      </c>
      <c r="W337" s="95" t="s">
        <v>2034</v>
      </c>
      <c r="X337" s="110" t="s">
        <v>1223</v>
      </c>
      <c r="Y337" s="110" t="s">
        <v>1223</v>
      </c>
      <c r="Z337" s="120"/>
      <c r="AA337" s="94" t="s">
        <v>350</v>
      </c>
      <c r="AB337" s="95" t="s">
        <v>351</v>
      </c>
      <c r="AC337" s="95" t="s">
        <v>1759</v>
      </c>
      <c r="AD337" s="123" t="s">
        <v>118</v>
      </c>
      <c r="AE337" s="95"/>
      <c r="AF337" s="140" t="s">
        <v>134</v>
      </c>
      <c r="AG337" s="95"/>
      <c r="AH337" s="95"/>
      <c r="AI337" s="95"/>
      <c r="AJ337" s="148">
        <v>1.2</v>
      </c>
      <c r="AK337" s="148"/>
      <c r="AL337" s="148"/>
      <c r="AM337" s="148">
        <v>0.5</v>
      </c>
      <c r="AN337" s="148">
        <v>0.5</v>
      </c>
      <c r="AO337" s="148"/>
      <c r="AP337" s="98">
        <f t="shared" si="225"/>
        <v>0.5</v>
      </c>
      <c r="AQ337" s="98"/>
      <c r="AR337" s="125" t="s">
        <v>231</v>
      </c>
      <c r="AS337" s="127">
        <f t="shared" si="233"/>
        <v>0</v>
      </c>
      <c r="AT337" s="148"/>
      <c r="AU337" s="148"/>
      <c r="AV337" s="148"/>
      <c r="AW337" s="98"/>
      <c r="AX337" s="98"/>
      <c r="AY337" s="148"/>
      <c r="AZ337" s="148"/>
      <c r="BA337" s="148"/>
      <c r="BB337" s="148"/>
      <c r="BC337" s="148"/>
      <c r="BD337" s="175"/>
      <c r="BE337" s="197">
        <f t="shared" si="226"/>
        <v>0</v>
      </c>
      <c r="BF337" s="198"/>
      <c r="BG337" s="194">
        <f t="shared" si="231"/>
        <v>0</v>
      </c>
      <c r="BH337" s="148"/>
      <c r="BI337" s="125" t="s">
        <v>231</v>
      </c>
      <c r="BJ337" s="127">
        <f t="shared" si="234"/>
        <v>0</v>
      </c>
      <c r="BK337" s="202"/>
      <c r="BL337" s="215"/>
      <c r="BM337" s="215"/>
      <c r="BN337" s="202"/>
      <c r="BO337" s="295"/>
      <c r="BP337" s="149">
        <f t="shared" si="220"/>
        <v>0</v>
      </c>
      <c r="BQ337" s="298">
        <f t="shared" si="235"/>
        <v>0</v>
      </c>
      <c r="BR337" s="298"/>
      <c r="BS337" s="124" t="s">
        <v>2035</v>
      </c>
      <c r="BT337" s="126"/>
      <c r="BU337" s="126"/>
      <c r="BV337" s="126"/>
      <c r="BW337" s="127">
        <f t="shared" si="236"/>
        <v>3</v>
      </c>
      <c r="BX337" s="127"/>
      <c r="BY337" s="127"/>
      <c r="BZ337" s="127"/>
      <c r="CA337" s="127"/>
      <c r="CB337" s="199" t="s">
        <v>121</v>
      </c>
      <c r="CC337" s="199"/>
      <c r="CD337" s="199"/>
      <c r="CE337" s="95" t="s">
        <v>125</v>
      </c>
      <c r="CF337" s="95"/>
      <c r="CG337" s="95"/>
      <c r="CH337" s="199" t="s">
        <v>231</v>
      </c>
      <c r="CI337" s="199"/>
      <c r="CJ337" s="199"/>
      <c r="CK337" s="199"/>
      <c r="CL337" s="95" t="s">
        <v>125</v>
      </c>
      <c r="CM337" s="95"/>
      <c r="CN337" s="95"/>
      <c r="CO337" s="95"/>
      <c r="CP337" s="199" t="s">
        <v>231</v>
      </c>
      <c r="CQ337" s="199"/>
      <c r="CR337" s="199"/>
      <c r="CS337" s="95" t="s">
        <v>125</v>
      </c>
      <c r="CT337" s="95"/>
      <c r="CU337" s="95"/>
      <c r="CV337" s="95" t="s">
        <v>125</v>
      </c>
      <c r="CW337" s="95" t="s">
        <v>125</v>
      </c>
      <c r="CX337" s="95"/>
      <c r="CY337" s="95" t="s">
        <v>125</v>
      </c>
      <c r="CZ337" s="95"/>
      <c r="DA337" s="95"/>
      <c r="DB337" s="95" t="s">
        <v>125</v>
      </c>
      <c r="DC337" s="95"/>
      <c r="DD337" s="199" t="s">
        <v>231</v>
      </c>
      <c r="DE337" s="199"/>
      <c r="DF337" s="199"/>
      <c r="DG337" s="199"/>
      <c r="DH337" s="90"/>
      <c r="DI337" s="90"/>
      <c r="DJ337" s="90"/>
      <c r="DK337" s="90"/>
      <c r="DL337" s="90"/>
      <c r="DM337" s="148">
        <v>0.5</v>
      </c>
      <c r="DN337" s="148"/>
      <c r="DO337" s="148">
        <v>0.5</v>
      </c>
      <c r="DP337" s="90"/>
      <c r="DQ337" s="90"/>
      <c r="DR337" s="123" t="s">
        <v>2026</v>
      </c>
      <c r="DS337" s="123" t="s">
        <v>2026</v>
      </c>
      <c r="DT337" s="14">
        <v>1</v>
      </c>
    </row>
    <row r="338" s="14" customFormat="1" ht="80.1" customHeight="1" spans="1:124">
      <c r="A338" s="90">
        <f>+SUBTOTAL(3,G$6:$G338)</f>
        <v>307</v>
      </c>
      <c r="B338" s="94" t="e">
        <f t="shared" si="232"/>
        <v>#N/A</v>
      </c>
      <c r="C338" s="95"/>
      <c r="D338" s="95"/>
      <c r="E338" s="95"/>
      <c r="F338" s="98"/>
      <c r="G338" s="94" t="s">
        <v>748</v>
      </c>
      <c r="H338" s="94" t="s">
        <v>1785</v>
      </c>
      <c r="I338" s="94"/>
      <c r="J338" s="112" t="s">
        <v>2036</v>
      </c>
      <c r="K338" s="110" t="s">
        <v>2037</v>
      </c>
      <c r="L338" s="90">
        <v>1</v>
      </c>
      <c r="M338" s="94" t="s">
        <v>244</v>
      </c>
      <c r="N338" s="90"/>
      <c r="O338" s="90"/>
      <c r="P338" s="90"/>
      <c r="Q338" s="98"/>
      <c r="R338" s="90"/>
      <c r="S338" s="90" t="s">
        <v>2038</v>
      </c>
      <c r="T338" s="90"/>
      <c r="U338" s="94" t="s">
        <v>2033</v>
      </c>
      <c r="V338" s="95" t="s">
        <v>145</v>
      </c>
      <c r="W338" s="95" t="s">
        <v>2034</v>
      </c>
      <c r="X338" s="110" t="s">
        <v>1223</v>
      </c>
      <c r="Y338" s="110" t="s">
        <v>1223</v>
      </c>
      <c r="Z338" s="120"/>
      <c r="AA338" s="94" t="s">
        <v>350</v>
      </c>
      <c r="AB338" s="95" t="s">
        <v>351</v>
      </c>
      <c r="AC338" s="95" t="s">
        <v>1759</v>
      </c>
      <c r="AD338" s="123" t="s">
        <v>133</v>
      </c>
      <c r="AE338" s="95"/>
      <c r="AF338" s="140" t="s">
        <v>134</v>
      </c>
      <c r="AG338" s="95"/>
      <c r="AH338" s="98"/>
      <c r="AI338" s="95"/>
      <c r="AJ338" s="148">
        <v>0.9</v>
      </c>
      <c r="AK338" s="148"/>
      <c r="AL338" s="148"/>
      <c r="AM338" s="148">
        <v>0.4</v>
      </c>
      <c r="AN338" s="148">
        <v>0.4</v>
      </c>
      <c r="AO338" s="148"/>
      <c r="AP338" s="98">
        <f t="shared" si="225"/>
        <v>0.4</v>
      </c>
      <c r="AQ338" s="98"/>
      <c r="AR338" s="125" t="s">
        <v>231</v>
      </c>
      <c r="AS338" s="127">
        <f t="shared" si="233"/>
        <v>0</v>
      </c>
      <c r="AT338" s="148"/>
      <c r="AU338" s="148"/>
      <c r="AV338" s="148"/>
      <c r="AW338" s="98"/>
      <c r="AX338" s="98"/>
      <c r="AY338" s="148"/>
      <c r="AZ338" s="148"/>
      <c r="BA338" s="148"/>
      <c r="BB338" s="148"/>
      <c r="BC338" s="148"/>
      <c r="BD338" s="175"/>
      <c r="BE338" s="197">
        <f t="shared" si="226"/>
        <v>0</v>
      </c>
      <c r="BF338" s="198"/>
      <c r="BG338" s="194">
        <f t="shared" si="231"/>
        <v>0</v>
      </c>
      <c r="BH338" s="148"/>
      <c r="BI338" s="125" t="s">
        <v>231</v>
      </c>
      <c r="BJ338" s="127">
        <f t="shared" si="234"/>
        <v>0</v>
      </c>
      <c r="BK338" s="202"/>
      <c r="BL338" s="215"/>
      <c r="BM338" s="215"/>
      <c r="BN338" s="202"/>
      <c r="BO338" s="295"/>
      <c r="BP338" s="149">
        <f t="shared" si="220"/>
        <v>0</v>
      </c>
      <c r="BQ338" s="298">
        <f t="shared" si="235"/>
        <v>0</v>
      </c>
      <c r="BR338" s="298"/>
      <c r="BS338" s="124" t="s">
        <v>2035</v>
      </c>
      <c r="BT338" s="126"/>
      <c r="BU338" s="126"/>
      <c r="BV338" s="126"/>
      <c r="BW338" s="127">
        <f t="shared" si="236"/>
        <v>3</v>
      </c>
      <c r="BX338" s="127"/>
      <c r="BY338" s="127"/>
      <c r="BZ338" s="127"/>
      <c r="CA338" s="127"/>
      <c r="CB338" s="199" t="s">
        <v>121</v>
      </c>
      <c r="CC338" s="199"/>
      <c r="CD338" s="199"/>
      <c r="CE338" s="95" t="s">
        <v>125</v>
      </c>
      <c r="CF338" s="95"/>
      <c r="CG338" s="95"/>
      <c r="CH338" s="199" t="s">
        <v>231</v>
      </c>
      <c r="CI338" s="199"/>
      <c r="CJ338" s="199"/>
      <c r="CK338" s="199"/>
      <c r="CL338" s="95" t="s">
        <v>125</v>
      </c>
      <c r="CM338" s="95"/>
      <c r="CN338" s="95"/>
      <c r="CO338" s="95"/>
      <c r="CP338" s="199" t="s">
        <v>231</v>
      </c>
      <c r="CQ338" s="199"/>
      <c r="CR338" s="199"/>
      <c r="CS338" s="95" t="s">
        <v>125</v>
      </c>
      <c r="CT338" s="95"/>
      <c r="CU338" s="95"/>
      <c r="CV338" s="95" t="s">
        <v>125</v>
      </c>
      <c r="CW338" s="95" t="s">
        <v>125</v>
      </c>
      <c r="CX338" s="95"/>
      <c r="CY338" s="95" t="s">
        <v>125</v>
      </c>
      <c r="CZ338" s="95"/>
      <c r="DA338" s="95"/>
      <c r="DB338" s="95" t="s">
        <v>125</v>
      </c>
      <c r="DC338" s="95"/>
      <c r="DD338" s="199" t="s">
        <v>231</v>
      </c>
      <c r="DE338" s="199"/>
      <c r="DF338" s="199"/>
      <c r="DG338" s="199"/>
      <c r="DH338" s="90"/>
      <c r="DI338" s="90"/>
      <c r="DJ338" s="90"/>
      <c r="DK338" s="90"/>
      <c r="DL338" s="90"/>
      <c r="DM338" s="148">
        <v>0.4</v>
      </c>
      <c r="DN338" s="148"/>
      <c r="DO338" s="148">
        <v>0.4</v>
      </c>
      <c r="DP338" s="90"/>
      <c r="DQ338" s="90"/>
      <c r="DR338" s="123" t="s">
        <v>2026</v>
      </c>
      <c r="DS338" s="123" t="s">
        <v>2026</v>
      </c>
      <c r="DT338" s="14">
        <v>1</v>
      </c>
    </row>
    <row r="339" s="14" customFormat="1" ht="62.1" customHeight="1" spans="1:123">
      <c r="A339" s="90">
        <f>+SUBTOTAL(3,G$6:$G339)</f>
        <v>308</v>
      </c>
      <c r="B339" s="94" t="e">
        <f t="shared" si="232"/>
        <v>#N/A</v>
      </c>
      <c r="C339" s="95"/>
      <c r="D339" s="95"/>
      <c r="E339" s="95"/>
      <c r="F339" s="95"/>
      <c r="G339" s="94" t="s">
        <v>748</v>
      </c>
      <c r="H339" s="94" t="s">
        <v>1785</v>
      </c>
      <c r="I339" s="94"/>
      <c r="J339" s="112" t="s">
        <v>2039</v>
      </c>
      <c r="K339" s="110" t="s">
        <v>2040</v>
      </c>
      <c r="L339" s="90">
        <v>1</v>
      </c>
      <c r="M339" s="94" t="s">
        <v>244</v>
      </c>
      <c r="N339" s="90"/>
      <c r="O339" s="90"/>
      <c r="P339" s="90"/>
      <c r="Q339" s="98"/>
      <c r="R339" s="120"/>
      <c r="S339" s="120" t="s">
        <v>2041</v>
      </c>
      <c r="T339" s="120"/>
      <c r="U339" s="94" t="s">
        <v>2042</v>
      </c>
      <c r="V339" s="95" t="s">
        <v>145</v>
      </c>
      <c r="W339" s="95" t="s">
        <v>2043</v>
      </c>
      <c r="X339" s="110" t="s">
        <v>1223</v>
      </c>
      <c r="Y339" s="110" t="s">
        <v>1758</v>
      </c>
      <c r="Z339" s="120"/>
      <c r="AA339" s="94" t="s">
        <v>350</v>
      </c>
      <c r="AB339" s="95" t="s">
        <v>351</v>
      </c>
      <c r="AC339" s="95" t="s">
        <v>1759</v>
      </c>
      <c r="AD339" s="94" t="s">
        <v>118</v>
      </c>
      <c r="AE339" s="95"/>
      <c r="AF339" s="140" t="s">
        <v>134</v>
      </c>
      <c r="AG339" s="95"/>
      <c r="AH339" s="95"/>
      <c r="AI339" s="95"/>
      <c r="AJ339" s="148">
        <v>1.56</v>
      </c>
      <c r="AK339" s="148"/>
      <c r="AL339" s="148"/>
      <c r="AM339" s="148">
        <v>0.6</v>
      </c>
      <c r="AN339" s="148">
        <v>0.6</v>
      </c>
      <c r="AO339" s="148"/>
      <c r="AP339" s="98">
        <f t="shared" si="225"/>
        <v>0.6</v>
      </c>
      <c r="AQ339" s="98"/>
      <c r="AR339" s="125" t="s">
        <v>231</v>
      </c>
      <c r="AS339" s="127">
        <f t="shared" si="233"/>
        <v>0</v>
      </c>
      <c r="AT339" s="98"/>
      <c r="AU339" s="98"/>
      <c r="AV339" s="98"/>
      <c r="AW339" s="98"/>
      <c r="AX339" s="98"/>
      <c r="AY339" s="98"/>
      <c r="AZ339" s="98"/>
      <c r="BA339" s="98"/>
      <c r="BB339" s="98"/>
      <c r="BC339" s="98"/>
      <c r="BD339" s="172"/>
      <c r="BE339" s="197">
        <f t="shared" si="226"/>
        <v>0</v>
      </c>
      <c r="BF339" s="201"/>
      <c r="BG339" s="194">
        <f t="shared" si="231"/>
        <v>0</v>
      </c>
      <c r="BH339" s="98"/>
      <c r="BI339" s="125" t="s">
        <v>231</v>
      </c>
      <c r="BJ339" s="127">
        <f t="shared" si="234"/>
        <v>0</v>
      </c>
      <c r="BK339" s="202">
        <v>45047</v>
      </c>
      <c r="BL339" s="119"/>
      <c r="BM339" s="119"/>
      <c r="BN339" s="202">
        <v>45839</v>
      </c>
      <c r="BO339" s="202"/>
      <c r="BP339" s="149">
        <f t="shared" si="220"/>
        <v>0</v>
      </c>
      <c r="BQ339" s="298">
        <f t="shared" si="235"/>
        <v>0</v>
      </c>
      <c r="BR339" s="298"/>
      <c r="BS339" s="119"/>
      <c r="BT339" s="124"/>
      <c r="BU339" s="126"/>
      <c r="BV339" s="126"/>
      <c r="BW339" s="127">
        <f t="shared" si="236"/>
        <v>4</v>
      </c>
      <c r="BX339" s="127"/>
      <c r="BY339" s="127"/>
      <c r="BZ339" s="127"/>
      <c r="CA339" s="127"/>
      <c r="CB339" s="199" t="s">
        <v>231</v>
      </c>
      <c r="CC339" s="199"/>
      <c r="CD339" s="199"/>
      <c r="CE339" s="95" t="s">
        <v>125</v>
      </c>
      <c r="CF339" s="95"/>
      <c r="CG339" s="95"/>
      <c r="CH339" s="199" t="s">
        <v>231</v>
      </c>
      <c r="CI339" s="199"/>
      <c r="CJ339" s="199"/>
      <c r="CK339" s="199"/>
      <c r="CL339" s="95" t="s">
        <v>125</v>
      </c>
      <c r="CM339" s="95"/>
      <c r="CN339" s="95"/>
      <c r="CO339" s="95"/>
      <c r="CP339" s="199" t="s">
        <v>231</v>
      </c>
      <c r="CQ339" s="199"/>
      <c r="CR339" s="199"/>
      <c r="CS339" s="95" t="s">
        <v>125</v>
      </c>
      <c r="CT339" s="95"/>
      <c r="CU339" s="95"/>
      <c r="CV339" s="95" t="s">
        <v>125</v>
      </c>
      <c r="CW339" s="95" t="s">
        <v>125</v>
      </c>
      <c r="CX339" s="95"/>
      <c r="CY339" s="95" t="s">
        <v>125</v>
      </c>
      <c r="CZ339" s="95"/>
      <c r="DA339" s="95"/>
      <c r="DB339" s="95" t="s">
        <v>121</v>
      </c>
      <c r="DC339" s="95"/>
      <c r="DD339" s="199" t="s">
        <v>231</v>
      </c>
      <c r="DE339" s="199"/>
      <c r="DF339" s="199"/>
      <c r="DG339" s="199"/>
      <c r="DH339" s="90"/>
      <c r="DI339" s="90"/>
      <c r="DJ339" s="90"/>
      <c r="DK339" s="90"/>
      <c r="DL339" s="90"/>
      <c r="DM339" s="148">
        <v>0.6</v>
      </c>
      <c r="DN339" s="148"/>
      <c r="DO339" s="148">
        <v>0.6</v>
      </c>
      <c r="DP339" s="90"/>
      <c r="DQ339" s="90"/>
      <c r="DR339" s="94" t="s">
        <v>2044</v>
      </c>
      <c r="DS339" s="98">
        <v>13847758211</v>
      </c>
    </row>
    <row r="340" spans="10:59">
      <c r="J340" s="399"/>
      <c r="AP340" s="98">
        <f t="shared" si="225"/>
        <v>0</v>
      </c>
      <c r="AQ340" s="273"/>
      <c r="BD340" s="64"/>
      <c r="BF340" s="64"/>
      <c r="BG340" s="64"/>
    </row>
    <row r="341" spans="10:59">
      <c r="J341" s="399"/>
      <c r="BD341" s="64"/>
      <c r="BF341" s="64"/>
      <c r="BG341" s="64"/>
    </row>
    <row r="342" spans="56:59">
      <c r="BD342" s="64"/>
      <c r="BF342" s="64"/>
      <c r="BG342" s="64"/>
    </row>
    <row r="343" spans="56:86">
      <c r="BD343" s="64"/>
      <c r="BF343" s="64"/>
      <c r="BG343" s="64"/>
      <c r="CH343" s="10">
        <f>72/85</f>
        <v>0.847058823529412</v>
      </c>
    </row>
    <row r="345" spans="68:68">
      <c r="BP345" s="99"/>
    </row>
  </sheetData>
  <mergeCells count="29">
    <mergeCell ref="A1:BT1"/>
    <mergeCell ref="A2:H2"/>
    <mergeCell ref="J2:BI2"/>
    <mergeCell ref="BW2:BY2"/>
    <mergeCell ref="J3:AO3"/>
    <mergeCell ref="AR3:BT3"/>
    <mergeCell ref="BW3:BY3"/>
    <mergeCell ref="BZ3:CD3"/>
    <mergeCell ref="CE3:CG3"/>
    <mergeCell ref="CH3:CK3"/>
    <mergeCell ref="CL3:CO3"/>
    <mergeCell ref="CP3:CR3"/>
    <mergeCell ref="CS3:CU3"/>
    <mergeCell ref="CV3:CX3"/>
    <mergeCell ref="CY3:DA3"/>
    <mergeCell ref="DB3:DC3"/>
    <mergeCell ref="DD3:DE3"/>
    <mergeCell ref="DF3:DG3"/>
    <mergeCell ref="DH3:DL3"/>
    <mergeCell ref="BL4:BM4"/>
    <mergeCell ref="DI4:DL4"/>
    <mergeCell ref="DM4:DO4"/>
    <mergeCell ref="BU119:BV119"/>
    <mergeCell ref="BT72:BT73"/>
    <mergeCell ref="BV115:BV116"/>
    <mergeCell ref="DP3:DP5"/>
    <mergeCell ref="DQ3:DQ5"/>
    <mergeCell ref="DR3:DR4"/>
    <mergeCell ref="DS3:DS4"/>
  </mergeCells>
  <conditionalFormatting sqref="J108">
    <cfRule type="duplicateValues" dxfId="0" priority="2"/>
  </conditionalFormatting>
  <conditionalFormatting sqref="K159">
    <cfRule type="duplicateValues" dxfId="0" priority="7"/>
  </conditionalFormatting>
  <conditionalFormatting sqref="K160">
    <cfRule type="duplicateValues" dxfId="0" priority="6"/>
  </conditionalFormatting>
  <conditionalFormatting sqref="AJ242">
    <cfRule type="duplicateValues" dxfId="0" priority="9"/>
  </conditionalFormatting>
  <conditionalFormatting sqref="AJ243">
    <cfRule type="duplicateValues" dxfId="0" priority="8"/>
  </conditionalFormatting>
  <conditionalFormatting sqref="U281">
    <cfRule type="duplicateValues" dxfId="0" priority="4"/>
  </conditionalFormatting>
  <conditionalFormatting sqref="AV245:AV247">
    <cfRule type="duplicateValues" dxfId="0" priority="3"/>
  </conditionalFormatting>
  <conditionalFormatting sqref="K130 K135 K164:K170 K132:K133">
    <cfRule type="duplicateValues" dxfId="0" priority="5"/>
  </conditionalFormatting>
  <conditionalFormatting sqref="BL279:BM280">
    <cfRule type="duplicateValues" dxfId="0" priority="1"/>
  </conditionalFormatting>
  <dataValidations count="1">
    <dataValidation allowBlank="1" showInputMessage="1" showErrorMessage="1" sqref="Y126 Z256 Z260 Y293 Z293 Y295 Z295 Y296 Z296 Y298 Z298 Y303 Y306 Y307 Z307 Y310 Y311 Y313 Y314 Y315 Y316 Y317 Y318 Y321 Y322 Y323 Z323 Y332 Y308:Y309 Y319:Y320 Y326:Y327"/>
  </dataValidations>
  <hyperlinks>
    <hyperlink ref="S157" r:id="rId1" display="2304-150621-04-01-956041" tooltip="http://nmg.tzxm.gov.cn/project/SegvDsgger.jspx?cbsnum=20230421095331627N"/>
  </hyperlinks>
  <printOptions horizontalCentered="1"/>
  <pageMargins left="0.751388888888889" right="0.751388888888889" top="0.393055555555556" bottom="0.66875" header="0.5" footer="0.5"/>
  <pageSetup paperSize="9" scale="10"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重点项目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3</cp:lastModifiedBy>
  <dcterms:created xsi:type="dcterms:W3CDTF">2023-11-02T01:59:00Z</dcterms:created>
  <dcterms:modified xsi:type="dcterms:W3CDTF">2024-04-23T01:25:22Z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27F5769168E04B3CA063DD6539F31821_11</vt:lpwstr>
  </property>
  <property fmtid="{D5CDD505-2E9C-101B-9397-08002B2CF9AE}" pid="3" name="KSOProductBuildVer">
    <vt:lpwstr>2052-12.1.0.16417</vt:lpwstr>
  </property>
</Properties>
</file>